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Recipe!$A$1:$K$69</definedName>
  </definedNames>
  <calcPr calcId="152511"/>
</workbook>
</file>

<file path=xl/calcChain.xml><?xml version="1.0" encoding="utf-8"?>
<calcChain xmlns="http://schemas.openxmlformats.org/spreadsheetml/2006/main">
  <c r="G39" i="1" l="1"/>
  <c r="I39" i="1"/>
  <c r="H39" i="1" s="1"/>
  <c r="J39" i="1"/>
  <c r="K39" i="1" s="1"/>
  <c r="G40" i="1"/>
  <c r="I40" i="1"/>
  <c r="J40" i="1" s="1"/>
  <c r="K40" i="1" s="1"/>
  <c r="G41" i="1"/>
  <c r="H41" i="1"/>
  <c r="I41" i="1"/>
  <c r="J41" i="1" s="1"/>
  <c r="K41" i="1" s="1"/>
  <c r="G42" i="1"/>
  <c r="I42" i="1"/>
  <c r="J42" i="1" s="1"/>
  <c r="K42" i="1" s="1"/>
  <c r="G43" i="1"/>
  <c r="H43" i="1"/>
  <c r="I43" i="1"/>
  <c r="J43" i="1" s="1"/>
  <c r="K43" i="1" s="1"/>
  <c r="G44" i="1"/>
  <c r="I44" i="1"/>
  <c r="J44" i="1" s="1"/>
  <c r="K44" i="1" s="1"/>
  <c r="G45" i="1"/>
  <c r="I45" i="1"/>
  <c r="J45" i="1" s="1"/>
  <c r="K45" i="1" s="1"/>
  <c r="G46" i="1"/>
  <c r="I46" i="1"/>
  <c r="H46" i="1" s="1"/>
  <c r="G33" i="1"/>
  <c r="H33" i="1"/>
  <c r="I33" i="1"/>
  <c r="J33" i="1"/>
  <c r="K33" i="1" s="1"/>
  <c r="G34" i="1"/>
  <c r="H34" i="1"/>
  <c r="I34" i="1"/>
  <c r="J34" i="1" s="1"/>
  <c r="K34" i="1" s="1"/>
  <c r="G35" i="1"/>
  <c r="I35" i="1"/>
  <c r="J35" i="1" s="1"/>
  <c r="K35" i="1" s="1"/>
  <c r="G36" i="1"/>
  <c r="I36" i="1"/>
  <c r="H36" i="1" s="1"/>
  <c r="J36" i="1"/>
  <c r="K36" i="1" s="1"/>
  <c r="G37" i="1"/>
  <c r="I37" i="1"/>
  <c r="H37" i="1" s="1"/>
  <c r="J37" i="1"/>
  <c r="K37" i="1" s="1"/>
  <c r="G38" i="1"/>
  <c r="I38" i="1"/>
  <c r="J38" i="1" s="1"/>
  <c r="K38" i="1" s="1"/>
  <c r="G26" i="1"/>
  <c r="I26" i="1"/>
  <c r="J26" i="1" s="1"/>
  <c r="K26" i="1" s="1"/>
  <c r="G27" i="1"/>
  <c r="I27" i="1"/>
  <c r="J27" i="1" s="1"/>
  <c r="K27" i="1" s="1"/>
  <c r="G28" i="1"/>
  <c r="I28" i="1"/>
  <c r="J28" i="1" s="1"/>
  <c r="K28" i="1" s="1"/>
  <c r="G29" i="1"/>
  <c r="I29" i="1"/>
  <c r="H29" i="1" s="1"/>
  <c r="J29" i="1"/>
  <c r="K29" i="1" s="1"/>
  <c r="G30" i="1"/>
  <c r="I30" i="1"/>
  <c r="H30" i="1" s="1"/>
  <c r="J30" i="1"/>
  <c r="K30" i="1" s="1"/>
  <c r="G31" i="1"/>
  <c r="I31" i="1"/>
  <c r="J31" i="1" s="1"/>
  <c r="K31" i="1" s="1"/>
  <c r="G32" i="1"/>
  <c r="I32" i="1"/>
  <c r="J32" i="1" s="1"/>
  <c r="K32" i="1" s="1"/>
  <c r="G16" i="1"/>
  <c r="I16" i="1"/>
  <c r="H16" i="1" s="1"/>
  <c r="J16" i="1"/>
  <c r="K16" i="1" s="1"/>
  <c r="G17" i="1"/>
  <c r="I17" i="1"/>
  <c r="J17" i="1" s="1"/>
  <c r="K17" i="1" s="1"/>
  <c r="G18" i="1"/>
  <c r="I18" i="1"/>
  <c r="J18" i="1" s="1"/>
  <c r="K18" i="1" s="1"/>
  <c r="G19" i="1"/>
  <c r="I19" i="1"/>
  <c r="J19" i="1" s="1"/>
  <c r="K19" i="1" s="1"/>
  <c r="G20" i="1"/>
  <c r="I20" i="1"/>
  <c r="H20" i="1" s="1"/>
  <c r="G21" i="1"/>
  <c r="I21" i="1"/>
  <c r="J21" i="1" s="1"/>
  <c r="K21" i="1" s="1"/>
  <c r="G22" i="1"/>
  <c r="I22" i="1"/>
  <c r="J22" i="1" s="1"/>
  <c r="K22" i="1" s="1"/>
  <c r="G23" i="1"/>
  <c r="I23" i="1"/>
  <c r="J23" i="1" s="1"/>
  <c r="K23" i="1" s="1"/>
  <c r="G24" i="1"/>
  <c r="I24" i="1"/>
  <c r="H24" i="1" s="1"/>
  <c r="G25" i="1"/>
  <c r="I25" i="1"/>
  <c r="J25" i="1" s="1"/>
  <c r="K25" i="1" s="1"/>
  <c r="I15" i="1"/>
  <c r="J15" i="1" s="1"/>
  <c r="K15" i="1" s="1"/>
  <c r="G15" i="1"/>
  <c r="H18" i="1" l="1"/>
  <c r="H32" i="1"/>
  <c r="J46" i="1"/>
  <c r="K46" i="1" s="1"/>
  <c r="H19" i="1"/>
  <c r="H28" i="1"/>
  <c r="H42" i="1"/>
  <c r="H45" i="1"/>
  <c r="H15" i="1"/>
  <c r="J24" i="1"/>
  <c r="K24" i="1" s="1"/>
  <c r="H22" i="1"/>
  <c r="J20" i="1"/>
  <c r="K20" i="1" s="1"/>
  <c r="H35" i="1"/>
  <c r="H44" i="1"/>
  <c r="H40" i="1"/>
  <c r="H38" i="1"/>
  <c r="H31" i="1"/>
  <c r="H27" i="1"/>
  <c r="H25" i="1"/>
  <c r="H21" i="1"/>
  <c r="H17" i="1"/>
  <c r="G47" i="1"/>
  <c r="H47" i="1"/>
  <c r="I47" i="1"/>
  <c r="J47" i="1" s="1"/>
  <c r="K47" i="1" s="1"/>
  <c r="A33" i="1" l="1"/>
  <c r="A34" i="1"/>
  <c r="A43" i="1"/>
  <c r="A49" i="1"/>
  <c r="L26" i="1" l="1"/>
  <c r="H26" i="1" s="1"/>
  <c r="L23" i="1"/>
  <c r="H23" i="1" s="1"/>
  <c r="C4" i="1"/>
  <c r="A28" i="1" s="1"/>
  <c r="E7" i="1"/>
  <c r="C5" i="1"/>
  <c r="H50" i="1" l="1"/>
  <c r="A15" i="1"/>
  <c r="A29" i="1"/>
  <c r="A37" i="1"/>
  <c r="A42" i="1"/>
  <c r="A35" i="1"/>
  <c r="A36" i="1"/>
  <c r="A22" i="1"/>
  <c r="A19" i="1"/>
  <c r="A23" i="1"/>
  <c r="A27" i="1"/>
  <c r="A32" i="1"/>
  <c r="A20" i="1"/>
  <c r="A24" i="1"/>
  <c r="A17" i="1"/>
  <c r="A21" i="1"/>
  <c r="A25" i="1"/>
  <c r="A30" i="1"/>
  <c r="A18" i="1"/>
  <c r="A26" i="1"/>
  <c r="A31" i="1"/>
  <c r="A16" i="1"/>
  <c r="B50" i="1" l="1"/>
  <c r="E11" i="1" s="1"/>
  <c r="J74" i="1" l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G68" i="1"/>
  <c r="J67" i="1"/>
  <c r="I67" i="1"/>
  <c r="J66" i="1"/>
  <c r="I66" i="1"/>
  <c r="J65" i="1"/>
  <c r="I65" i="1"/>
  <c r="J64" i="1"/>
  <c r="I64" i="1"/>
  <c r="J63" i="1"/>
  <c r="I63" i="1"/>
  <c r="J57" i="1"/>
  <c r="I57" i="1"/>
  <c r="J55" i="1"/>
  <c r="I55" i="1"/>
  <c r="J53" i="1"/>
  <c r="I53" i="1"/>
  <c r="J51" i="1"/>
  <c r="I51" i="1"/>
  <c r="J50" i="1"/>
  <c r="I50" i="1"/>
  <c r="H51" i="1" l="1"/>
  <c r="E4" i="1" s="1"/>
  <c r="G69" i="1" l="1"/>
  <c r="G70" i="1"/>
  <c r="G71" i="1"/>
  <c r="G72" i="1"/>
  <c r="G75" i="1"/>
  <c r="G76" i="1"/>
  <c r="G77" i="1"/>
  <c r="G78" i="1"/>
</calcChain>
</file>

<file path=xl/sharedStrings.xml><?xml version="1.0" encoding="utf-8"?>
<sst xmlns="http://schemas.openxmlformats.org/spreadsheetml/2006/main" count="184" uniqueCount="135">
  <si>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</si>
  <si>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</si>
  <si>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</si>
  <si>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</si>
  <si>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</si>
  <si>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</si>
  <si>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</si>
  <si>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</si>
  <si>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</si>
  <si>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</si>
  <si>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</si>
  <si>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</si>
  <si>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</si>
  <si>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</si>
  <si>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</si>
  <si>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</si>
  <si>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</si>
  <si>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</si>
  <si>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</si>
  <si>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</si>
  <si>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</si>
  <si>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</si>
  <si>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</si>
  <si>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</si>
  <si>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</si>
  <si>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</si>
  <si>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</si>
  <si>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</si>
  <si>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</si>
  <si>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</si>
  <si>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</si>
  <si>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</si>
  <si>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</si>
  <si>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</si>
  <si>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</si>
  <si>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</si>
  <si>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</si>
  <si>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</si>
  <si>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</si>
  <si>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</si>
  <si>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</si>
  <si>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</si>
  <si>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</si>
  <si>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</si>
  <si>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</si>
  <si>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</si>
  <si>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</si>
  <si>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</si>
  <si>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</si>
  <si>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</si>
  <si>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</si>
  <si>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</si>
  <si>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</si>
  <si>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</si>
  <si>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</si>
  <si>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</si>
  <si>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</si>
  <si>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kg</t>
  </si>
  <si>
    <t>lt</t>
  </si>
  <si>
    <t>Short Ribs Trimmed from Top</t>
  </si>
  <si>
    <t xml:space="preserve">Pancetta </t>
  </si>
  <si>
    <t>Diced</t>
  </si>
  <si>
    <t>Onion</t>
  </si>
  <si>
    <t>Cut into small cubes</t>
  </si>
  <si>
    <t>3.1.17</t>
  </si>
  <si>
    <t>DR</t>
  </si>
  <si>
    <t>Red Wine Braised Short Ribs</t>
  </si>
  <si>
    <t>Celery</t>
  </si>
  <si>
    <t xml:space="preserve">chopped </t>
  </si>
  <si>
    <t>carrots</t>
  </si>
  <si>
    <t>small cube</t>
  </si>
  <si>
    <t>Shallot</t>
  </si>
  <si>
    <t>Small cube</t>
  </si>
  <si>
    <t>Beef Broth</t>
  </si>
  <si>
    <t>Red wine</t>
  </si>
  <si>
    <t>Rosemary</t>
  </si>
  <si>
    <t>Fresh</t>
  </si>
  <si>
    <t>Thyme</t>
  </si>
  <si>
    <t>Tomato Paste</t>
  </si>
  <si>
    <t>Sage</t>
  </si>
  <si>
    <t>Vegetable oil</t>
  </si>
  <si>
    <t>Flour</t>
  </si>
  <si>
    <t>Salt</t>
  </si>
  <si>
    <t>Pepper</t>
  </si>
  <si>
    <t>20-100000517</t>
  </si>
  <si>
    <t>20-100015422</t>
  </si>
  <si>
    <t>20-100000835</t>
  </si>
  <si>
    <t>20-100000813</t>
  </si>
  <si>
    <t>20-100000811</t>
  </si>
  <si>
    <t>20-100000864</t>
  </si>
  <si>
    <t>50-100000344</t>
  </si>
  <si>
    <t>20-100001687</t>
  </si>
  <si>
    <t>20-100000879</t>
  </si>
  <si>
    <t>20-100000886</t>
  </si>
  <si>
    <t>20-100001217</t>
  </si>
  <si>
    <t>20-100000880</t>
  </si>
  <si>
    <t>20-100001328</t>
  </si>
  <si>
    <t>bay leaves</t>
  </si>
  <si>
    <t>20-100001270</t>
  </si>
  <si>
    <t>20-100001305</t>
  </si>
  <si>
    <t>20-100001295</t>
  </si>
  <si>
    <t>20-100000471</t>
  </si>
  <si>
    <t>1.Dice up the Pancetta and chop up the onions, shallots, carrots ,celery and set aside.</t>
  </si>
  <si>
    <t>2.Salt and pepper ribs on all sides and dredge in flour.  Shake off excess flour and set aside.</t>
  </si>
  <si>
    <t>3.Add diced Pancetta and cook until fat is rendered and meat is crispy.  Remove the Pancetta from the cooking pot, leaving the grease and set aside.</t>
  </si>
  <si>
    <t>4.Add Veg  Oil to the  cooking pot.   Add ribs, two or more at a time and brown on all sides.  Remove to a plate and repeat, until all ribs are nicely browned.</t>
  </si>
  <si>
    <t xml:space="preserve">5.Add in shallots, onions and carrots, celery tomato paste, and cook for 2 minutes, or until slightly sweating. Pour in Red Wine and deglaze the cooking pot. Add salt and pepper to taste.
</t>
  </si>
  <si>
    <t>6.Carefully place ribs into the Pot  and pour in Beef Broth to almost cover ribs.  Throw in Pancetta and top with Rosemary ,sage and Thyme Sprigs,juniper berries</t>
  </si>
  <si>
    <t>7. Cook in oven slow for about 2 hours or more and skim off the fat.</t>
  </si>
  <si>
    <t>Recipe Notes</t>
  </si>
  <si>
    <t>Alternatively, you can place the  Ribs in the refrigerator for a few hours or overnight, so the fat will rise to the surface and harden, making it easier to remove.  Short Ribs taste even better, the next day.</t>
  </si>
  <si>
    <t xml:space="preserve">Short Ribs  </t>
  </si>
  <si>
    <t>Vegetables</t>
  </si>
  <si>
    <t>Potatoes</t>
  </si>
  <si>
    <t>Peppers</t>
  </si>
  <si>
    <t>Red Onion</t>
  </si>
  <si>
    <t>Oil</t>
  </si>
  <si>
    <t xml:space="preserve">Salt </t>
  </si>
  <si>
    <t>cooking liquid from potatoes</t>
  </si>
  <si>
    <t>Olive Oil</t>
  </si>
  <si>
    <t>Lemon Rind</t>
  </si>
  <si>
    <t xml:space="preserve">1. Cut the potatoes into rough chunks (to cook evenly) and put into a boiling pot of water. </t>
  </si>
  <si>
    <t>2. It should only take around 10 minutes to cook (be careful not to overcook)</t>
  </si>
  <si>
    <t>3. Drain the potatoes, reserving a little bit of the water to use to stretch the sauce.</t>
  </si>
  <si>
    <t>4. Add the cooking liquid, lemon rind and 10 ml of olive oil blend until creamy.</t>
  </si>
  <si>
    <t>5. Taste and season with salt and pepper and garnish with parsley.</t>
  </si>
  <si>
    <t>Sabatini</t>
  </si>
  <si>
    <t>AJ</t>
  </si>
  <si>
    <t>Kg</t>
  </si>
  <si>
    <t>Juniper berries</t>
  </si>
  <si>
    <t>20-100000841</t>
  </si>
  <si>
    <t>20-100000838</t>
  </si>
  <si>
    <t>20-100001607</t>
  </si>
  <si>
    <t>20-100000845</t>
  </si>
  <si>
    <t>20-100000771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</si>
</sst>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44" fontId="25" fillId="0" borderId="0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right" vertical="center"/>
    </xf>
    <xf numFmtId="0" fontId="6" fillId="0" borderId="0" xfId="0" applyFont="1"/>
    <xf numFmtId="0" fontId="0" fillId="35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0" fillId="0" borderId="0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6">
          <cell r="B2646">
            <v>0</v>
          </cell>
          <cell r="C2646">
            <v>0</v>
          </cell>
        </row>
        <row r="2647">
          <cell r="B2647">
            <v>0</v>
          </cell>
          <cell r="C2647">
            <v>0</v>
          </cell>
        </row>
        <row r="2648">
          <cell r="B2648">
            <v>0</v>
          </cell>
          <cell r="C2648">
            <v>0</v>
          </cell>
        </row>
        <row r="2649">
          <cell r="B2649">
            <v>0</v>
          </cell>
          <cell r="C264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B1" zoomScaleNormal="100" workbookViewId="0">
      <selection activeCell="B1" sqref="B1"/>
    </sheetView>
  </sheetViews>
  <sheetFormatPr defaultRowHeight="15" x14ac:dyDescent="0.25"/>
  <cols>
    <col min="1" max="1" width="10.5703125" style="102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5" customWidth="1"/>
    <col min="11" max="11" width="8.5703125" style="42" customWidth="1"/>
  </cols>
  <sheetData>
    <row r="1" spans="1:12" s="3" customFormat="1" ht="16.5" customHeight="1" x14ac:dyDescent="0.25">
      <c r="A1" s="104" t="s">
        <v>14</v>
      </c>
      <c r="B1" s="8" t="s">
        <v>66</v>
      </c>
      <c r="C1" s="35"/>
      <c r="D1" s="8"/>
      <c r="E1" s="10"/>
      <c r="F1" s="11"/>
      <c r="G1" s="51"/>
      <c r="H1" s="52"/>
      <c r="I1" s="52"/>
      <c r="J1" s="53"/>
      <c r="K1" s="9"/>
      <c r="L1" s="46" t="s">
        <v>55</v>
      </c>
    </row>
    <row r="2" spans="1:12" s="2" customFormat="1" ht="16.5" customHeight="1" x14ac:dyDescent="0.25">
      <c r="A2" s="105" t="s">
        <v>54</v>
      </c>
      <c r="B2" s="101" t="s">
        <v>48</v>
      </c>
      <c r="C2" s="90" t="s">
        <v>126</v>
      </c>
      <c r="D2" s="12"/>
      <c r="E2" s="12"/>
      <c r="F2" s="13"/>
      <c r="G2" s="54"/>
      <c r="H2" s="55"/>
      <c r="I2" s="55"/>
      <c r="J2" s="56"/>
      <c r="K2" s="57"/>
    </row>
    <row r="3" spans="1:12" s="4" customFormat="1" ht="20.25" customHeight="1" x14ac:dyDescent="0.2">
      <c r="A3" s="106" t="s">
        <v>53</v>
      </c>
      <c r="B3" s="101" t="s">
        <v>49</v>
      </c>
      <c r="C3" s="89">
        <v>5.2359999999999998</v>
      </c>
      <c r="D3" s="83" t="s">
        <v>50</v>
      </c>
      <c r="E3" s="78" t="s">
        <v>40</v>
      </c>
      <c r="F3" s="14"/>
      <c r="G3" s="58"/>
      <c r="H3" s="59"/>
      <c r="I3" s="59"/>
      <c r="J3" s="53"/>
      <c r="K3" s="60"/>
    </row>
    <row r="4" spans="1:12" s="4" customFormat="1" ht="20.25" customHeight="1" thickBot="1" x14ac:dyDescent="0.3">
      <c r="A4" s="107">
        <v>50</v>
      </c>
      <c r="B4" s="78"/>
      <c r="C4" s="88">
        <f>SUM(C3/C6)</f>
        <v>10.011472275334608</v>
      </c>
      <c r="D4" s="80" t="s">
        <v>44</v>
      </c>
      <c r="E4" s="77">
        <f>SUM(H51)</f>
        <v>3.7452606843804115</v>
      </c>
      <c r="F4" s="14"/>
      <c r="G4" s="58"/>
      <c r="H4" s="59"/>
      <c r="I4" s="59"/>
      <c r="J4" s="53"/>
      <c r="K4" s="60"/>
    </row>
    <row r="5" spans="1:12" ht="20.25" customHeight="1" thickTop="1" x14ac:dyDescent="0.25">
      <c r="A5" s="108" t="s">
        <v>14</v>
      </c>
      <c r="B5" s="78"/>
      <c r="C5" s="1" t="str">
        <f>IF(ISBLANK(C7),"-",(C3/C7))</f>
        <v>-</v>
      </c>
      <c r="D5" s="87" t="s">
        <v>45</v>
      </c>
      <c r="E5" s="16"/>
      <c r="F5" s="17"/>
      <c r="G5" s="61"/>
      <c r="H5" s="62"/>
      <c r="I5" s="62"/>
      <c r="J5" s="63"/>
      <c r="K5" s="64"/>
    </row>
    <row r="6" spans="1:12" ht="28.5" thickBot="1" x14ac:dyDescent="0.3">
      <c r="A6" s="108"/>
      <c r="B6" s="84" t="s">
        <v>46</v>
      </c>
      <c r="C6" s="85">
        <v>0.52300000000000002</v>
      </c>
      <c r="D6" s="83" t="s">
        <v>51</v>
      </c>
      <c r="E6" s="78" t="s">
        <v>41</v>
      </c>
      <c r="F6" s="17"/>
      <c r="G6" s="61"/>
      <c r="H6" s="62"/>
      <c r="I6" s="62"/>
      <c r="J6" s="63"/>
      <c r="K6" s="64"/>
    </row>
    <row r="7" spans="1:12" ht="29.25" thickTop="1" thickBot="1" x14ac:dyDescent="0.3">
      <c r="A7" s="109"/>
      <c r="B7" s="86" t="s">
        <v>47</v>
      </c>
      <c r="C7" s="91"/>
      <c r="D7" s="83" t="s">
        <v>52</v>
      </c>
      <c r="E7" s="77" t="str">
        <f>IF(ISBLANK(C7),"-",(H50/C5))</f>
        <v>-</v>
      </c>
      <c r="F7" s="17"/>
      <c r="G7" s="61"/>
      <c r="H7" s="62"/>
      <c r="I7" s="62"/>
      <c r="J7" s="63"/>
      <c r="K7" s="64"/>
    </row>
    <row r="8" spans="1:12" ht="3.75" customHeight="1" thickTop="1" x14ac:dyDescent="0.25">
      <c r="A8" s="109"/>
      <c r="B8" s="18"/>
      <c r="C8" s="18"/>
      <c r="D8" s="18"/>
      <c r="E8" s="19"/>
      <c r="F8" s="17"/>
      <c r="G8" s="61"/>
      <c r="H8" s="62"/>
      <c r="I8" s="62"/>
      <c r="J8" s="63"/>
      <c r="K8" s="64"/>
    </row>
    <row r="9" spans="1:12" x14ac:dyDescent="0.25">
      <c r="A9" s="110"/>
      <c r="B9" s="7" t="s">
        <v>9</v>
      </c>
      <c r="C9" s="27" t="s">
        <v>10</v>
      </c>
      <c r="D9" s="7" t="s">
        <v>11</v>
      </c>
      <c r="F9" s="17"/>
      <c r="G9" s="61"/>
      <c r="H9" s="62"/>
      <c r="I9" s="62"/>
      <c r="J9" s="63"/>
      <c r="K9" s="64"/>
    </row>
    <row r="10" spans="1:12" x14ac:dyDescent="0.25">
      <c r="A10" s="110"/>
      <c r="B10" s="20" t="s">
        <v>12</v>
      </c>
      <c r="C10" s="37"/>
      <c r="D10" s="21"/>
      <c r="E10" s="82" t="s">
        <v>42</v>
      </c>
      <c r="F10" s="17"/>
      <c r="G10" s="61"/>
      <c r="H10" s="62"/>
      <c r="I10" s="62"/>
      <c r="J10" s="63"/>
      <c r="K10" s="64"/>
    </row>
    <row r="11" spans="1:12" ht="15.75" thickBot="1" x14ac:dyDescent="0.3">
      <c r="A11" s="110"/>
      <c r="B11" s="20" t="s">
        <v>13</v>
      </c>
      <c r="C11" s="38" t="s">
        <v>64</v>
      </c>
      <c r="D11" s="21" t="s">
        <v>65</v>
      </c>
      <c r="E11" s="81">
        <f>SUM(C3/B50)</f>
        <v>1.0000000000000004</v>
      </c>
      <c r="F11" s="17"/>
      <c r="G11" s="61"/>
      <c r="H11" s="62"/>
      <c r="I11" s="62"/>
      <c r="J11" s="63"/>
      <c r="K11" s="64"/>
    </row>
    <row r="12" spans="1:12" ht="15" customHeight="1" thickTop="1" x14ac:dyDescent="0.25">
      <c r="A12" s="110"/>
      <c r="B12" s="20"/>
      <c r="C12" s="39" t="s">
        <v>64</v>
      </c>
      <c r="D12" s="21" t="s">
        <v>127</v>
      </c>
      <c r="E12" s="19"/>
      <c r="F12" s="17"/>
      <c r="G12" s="61"/>
      <c r="H12" s="62"/>
      <c r="I12" s="62"/>
      <c r="J12" s="63"/>
      <c r="K12" s="64"/>
    </row>
    <row r="13" spans="1:12" ht="12.75" customHeight="1" x14ac:dyDescent="0.25">
      <c r="A13" s="109"/>
      <c r="B13" s="27" t="s">
        <v>0</v>
      </c>
      <c r="C13" s="27" t="s">
        <v>4</v>
      </c>
      <c r="D13" s="28" t="s">
        <v>1</v>
      </c>
      <c r="E13" s="29" t="s">
        <v>2</v>
      </c>
      <c r="F13" s="27" t="s">
        <v>7</v>
      </c>
      <c r="G13" s="65" t="s">
        <v>8</v>
      </c>
      <c r="H13" s="66" t="s">
        <v>6</v>
      </c>
      <c r="I13" s="66" t="s">
        <v>5</v>
      </c>
      <c r="J13" s="67" t="s">
        <v>4</v>
      </c>
      <c r="K13" s="68" t="s">
        <v>56</v>
      </c>
    </row>
    <row r="14" spans="1:12" ht="12.75" customHeight="1" x14ac:dyDescent="0.25">
      <c r="A14" s="109"/>
      <c r="B14" s="112"/>
      <c r="C14" s="112"/>
      <c r="D14" s="28" t="s">
        <v>111</v>
      </c>
      <c r="E14" s="29"/>
      <c r="F14" s="112"/>
      <c r="G14" s="65"/>
      <c r="H14" s="66"/>
      <c r="I14" s="66"/>
      <c r="J14" s="67"/>
      <c r="K14" s="68"/>
    </row>
    <row r="15" spans="1:12" ht="12.75" customHeight="1" x14ac:dyDescent="0.25">
      <c r="A15" s="109" t="e">
        <f>IF(ISBLANK(D15),0,(SUM($A$4/$C$4)*D15))</f>
        <v>#VALUE!</v>
      </c>
      <c r="B15" s="115">
        <v>4</v>
      </c>
      <c r="C15" s="114" t="s">
        <v>57</v>
      </c>
      <c r="D15" s="92" t="s">
        <v>59</v>
      </c>
      <c r="E15" s="23"/>
      <c r="F15" s="94" t="s">
        <v>84</v>
      </c>
      <c r="G15" s="96" t="str">
        <f>IF(F15="","",(VLOOKUP($F15,[1]SKU!$A$4:$D$3000,2,FALSE)))</f>
        <v>BEEF SHORT RIBS TRIMMED NAMP #123A</v>
      </c>
      <c r="H15" s="5">
        <f t="shared" ref="H15" si="0">IF(F15="","",(B15*I15))</f>
        <v>25.404758893116718</v>
      </c>
      <c r="I15" s="5">
        <f>IF(F15="","",(VLOOKUP(F15,[1]SKU!$A$4:$D$3000,4,FALSE)))</f>
        <v>6.3511897232791794</v>
      </c>
      <c r="J15" s="118" t="str">
        <f>IF(I15="","",(VLOOKUP($F15,[1]SKU!$A$4:$D$3000,3,FALSE)))</f>
        <v>KG</v>
      </c>
      <c r="K15" s="119" t="str">
        <f t="shared" ref="K15" si="1">IF(J15="","",IF(J15=$C15,"","DIFFERENT"))</f>
        <v/>
      </c>
    </row>
    <row r="16" spans="1:12" ht="12.75" customHeight="1" x14ac:dyDescent="0.25">
      <c r="A16" s="109">
        <f>IF(ISBLANK(B16),0,(SUM($A$4/$C$4)*B16))</f>
        <v>0.27967914438502678</v>
      </c>
      <c r="B16" s="98">
        <v>5.6000000000000001E-2</v>
      </c>
      <c r="C16" s="22" t="s">
        <v>57</v>
      </c>
      <c r="D16" s="92" t="s">
        <v>60</v>
      </c>
      <c r="E16" s="23" t="s">
        <v>61</v>
      </c>
      <c r="F16" s="69" t="s">
        <v>85</v>
      </c>
      <c r="G16" s="96" t="str">
        <f>IF(F16="","",(VLOOKUP($F16,[1]SKU!$A$4:$D$3000,2,FALSE)))</f>
        <v>Pork Pancetta Round San Daniele #21001</v>
      </c>
      <c r="H16" s="5">
        <f t="shared" ref="H16:H25" si="2">IF(F16="","",(B16*I16))</f>
        <v>0.79468522396025776</v>
      </c>
      <c r="I16" s="5">
        <f>IF(F16="","",(VLOOKUP(F16,[1]SKU!$A$4:$D$3000,4,FALSE)))</f>
        <v>14.190807570718889</v>
      </c>
      <c r="J16" s="118" t="str">
        <f>IF(I16="","",(VLOOKUP($F16,[1]SKU!$A$4:$D$3000,3,FALSE)))</f>
        <v>KG</v>
      </c>
      <c r="K16" s="119" t="str">
        <f t="shared" ref="K16:K26" si="3">IF(J16="","",IF(J16=$C16,"","DIFFERENT"))</f>
        <v/>
      </c>
    </row>
    <row r="17" spans="1:13" ht="12.75" customHeight="1" x14ac:dyDescent="0.25">
      <c r="A17" s="109">
        <f t="shared" ref="A17:A49" si="4">IF(ISBLANK(B17),0,(SUM($A$4/$C$4)*B17))</f>
        <v>9.9885408708938125E-3</v>
      </c>
      <c r="B17" s="98">
        <v>2E-3</v>
      </c>
      <c r="C17" s="22" t="s">
        <v>58</v>
      </c>
      <c r="D17" t="s">
        <v>80</v>
      </c>
      <c r="F17" s="94" t="s">
        <v>132</v>
      </c>
      <c r="G17" s="96" t="str">
        <f>IF(F17="","",(VLOOKUP($F17,[1]SKU!$A$4:$D$3000,2,FALSE)))</f>
        <v>Oil Olive Extra Virgin</v>
      </c>
      <c r="H17" s="5">
        <f t="shared" si="2"/>
        <v>8.5725406721471678E-3</v>
      </c>
      <c r="I17" s="5">
        <f>IF(F17="","",(VLOOKUP(F17,[1]SKU!$A$4:$D$3000,4,FALSE)))</f>
        <v>4.2862703360735841</v>
      </c>
      <c r="J17" s="118" t="str">
        <f>IF(I17="","",(VLOOKUP($F17,[1]SKU!$A$4:$D$3000,3,FALSE)))</f>
        <v>LT</v>
      </c>
      <c r="K17" s="119" t="str">
        <f t="shared" si="3"/>
        <v/>
      </c>
    </row>
    <row r="18" spans="1:13" ht="12.75" customHeight="1" x14ac:dyDescent="0.25">
      <c r="A18" s="109">
        <f t="shared" si="4"/>
        <v>0.99885408708938128</v>
      </c>
      <c r="B18" s="98">
        <v>0.2</v>
      </c>
      <c r="C18" s="22" t="s">
        <v>57</v>
      </c>
      <c r="D18" s="92" t="s">
        <v>62</v>
      </c>
      <c r="E18" s="16" t="s">
        <v>63</v>
      </c>
      <c r="F18" s="94" t="s">
        <v>86</v>
      </c>
      <c r="G18" s="96" t="str">
        <f>IF(F18="","",(VLOOKUP($F18,[1]SKU!$A$4:$D$3000,2,FALSE)))</f>
        <v>Onion Yellow, Medium 60-80 MM Dia</v>
      </c>
      <c r="H18" s="5">
        <f t="shared" si="2"/>
        <v>0.1096242294665466</v>
      </c>
      <c r="I18" s="5">
        <f>IF(F18="","",(VLOOKUP(F18,[1]SKU!$A$4:$D$3000,4,FALSE)))</f>
        <v>0.54812114733273298</v>
      </c>
      <c r="J18" s="118" t="str">
        <f>IF(I18="","",(VLOOKUP($F18,[1]SKU!$A$4:$D$3000,3,FALSE)))</f>
        <v>KG</v>
      </c>
      <c r="K18" s="119" t="str">
        <f t="shared" si="3"/>
        <v/>
      </c>
    </row>
    <row r="19" spans="1:13" ht="15" customHeight="1" x14ac:dyDescent="0.25">
      <c r="A19" s="109">
        <f t="shared" si="4"/>
        <v>0.99885408708938128</v>
      </c>
      <c r="B19" s="98">
        <v>0.2</v>
      </c>
      <c r="C19" s="22" t="s">
        <v>57</v>
      </c>
      <c r="D19" s="92" t="s">
        <v>67</v>
      </c>
      <c r="E19" s="16" t="s">
        <v>68</v>
      </c>
      <c r="F19" s="94" t="s">
        <v>87</v>
      </c>
      <c r="G19" s="96" t="str">
        <f>IF(F19="","",(VLOOKUP($F19,[1]SKU!$A$4:$D$3000,2,FALSE)))</f>
        <v>Celery, US No.1, Green, 700-800 Grms Trimmed, US 24 CT</v>
      </c>
      <c r="H19" s="5">
        <f t="shared" si="2"/>
        <v>0.16910053947672268</v>
      </c>
      <c r="I19" s="5">
        <f>IF(F19="","",(VLOOKUP(F19,[1]SKU!$A$4:$D$3000,4,FALSE)))</f>
        <v>0.84550269738361339</v>
      </c>
      <c r="J19" s="118" t="str">
        <f>IF(I19="","",(VLOOKUP($F19,[1]SKU!$A$4:$D$3000,3,FALSE)))</f>
        <v>KG</v>
      </c>
      <c r="K19" s="119" t="str">
        <f t="shared" si="3"/>
        <v/>
      </c>
    </row>
    <row r="20" spans="1:13" ht="12.75" customHeight="1" x14ac:dyDescent="0.25">
      <c r="A20" s="109">
        <f t="shared" si="4"/>
        <v>0.49942704354469064</v>
      </c>
      <c r="B20" s="98">
        <v>0.1</v>
      </c>
      <c r="C20" s="22" t="s">
        <v>57</v>
      </c>
      <c r="D20" s="92" t="s">
        <v>69</v>
      </c>
      <c r="E20" s="16" t="s">
        <v>70</v>
      </c>
      <c r="F20" s="94" t="s">
        <v>88</v>
      </c>
      <c r="G20" s="96" t="str">
        <f>IF(F20="","",(VLOOKUP($F20,[1]SKU!$A$4:$D$3000,2,FALSE)))</f>
        <v>Carrots, Medium, 200-300 MM No Top</v>
      </c>
      <c r="H20" s="5">
        <f t="shared" si="2"/>
        <v>6.2434921256478128E-2</v>
      </c>
      <c r="I20" s="5">
        <f>IF(F20="","",(VLOOKUP(F20,[1]SKU!$A$4:$D$3000,4,FALSE)))</f>
        <v>0.62434921256478126</v>
      </c>
      <c r="J20" s="118" t="str">
        <f>IF(I20="","",(VLOOKUP($F20,[1]SKU!$A$4:$D$3000,3,FALSE)))</f>
        <v>KG</v>
      </c>
      <c r="K20" s="119" t="str">
        <f t="shared" si="3"/>
        <v/>
      </c>
    </row>
    <row r="21" spans="1:13" ht="12.75" customHeight="1" x14ac:dyDescent="0.25">
      <c r="A21" s="109">
        <f t="shared" si="4"/>
        <v>0.24971352177234532</v>
      </c>
      <c r="B21" s="98">
        <v>0.05</v>
      </c>
      <c r="C21" s="22" t="s">
        <v>57</v>
      </c>
      <c r="D21" s="96" t="s">
        <v>71</v>
      </c>
      <c r="E21" s="23" t="s">
        <v>72</v>
      </c>
      <c r="F21" s="94" t="s">
        <v>89</v>
      </c>
      <c r="G21" s="96" t="str">
        <f>IF(F21="","",(VLOOKUP($F21,[1]SKU!$A$4:$D$3000,2,FALSE)))</f>
        <v>Shallot</v>
      </c>
      <c r="H21" s="5">
        <f t="shared" si="2"/>
        <v>0.13416430198633145</v>
      </c>
      <c r="I21" s="5">
        <f>IF(F21="","",(VLOOKUP(F21,[1]SKU!$A$4:$D$3000,4,FALSE)))</f>
        <v>2.6832860397266289</v>
      </c>
      <c r="J21" s="118" t="str">
        <f>IF(I21="","",(VLOOKUP($F21,[1]SKU!$A$4:$D$3000,3,FALSE)))</f>
        <v>KG</v>
      </c>
      <c r="K21" s="119" t="str">
        <f t="shared" si="3"/>
        <v/>
      </c>
      <c r="L21" s="95"/>
    </row>
    <row r="22" spans="1:13" x14ac:dyDescent="0.25">
      <c r="A22" s="109">
        <f t="shared" si="4"/>
        <v>9.9885408708938126</v>
      </c>
      <c r="B22" s="99">
        <v>2</v>
      </c>
      <c r="C22" s="97" t="s">
        <v>58</v>
      </c>
      <c r="D22" s="70" t="s">
        <v>73</v>
      </c>
      <c r="E22" s="23"/>
      <c r="F22" s="93" t="s">
        <v>90</v>
      </c>
      <c r="G22" s="96" t="str">
        <f>IF(F22="","",(VLOOKUP($F22,[1]SKU!$A$4:$D$3000,2,FALSE)))</f>
        <v>Beef Broth</v>
      </c>
      <c r="H22" s="5">
        <f t="shared" si="2"/>
        <v>6.8267133333333332</v>
      </c>
      <c r="I22" s="5">
        <f>IF(F22="","",(VLOOKUP(F22,[1]SKU!$A$4:$D$3000,4,FALSE)))</f>
        <v>3.4133566666666666</v>
      </c>
      <c r="J22" s="118" t="str">
        <f>IF(I22="","",(VLOOKUP($F22,[1]SKU!$A$4:$D$3000,3,FALSE)))</f>
        <v>LT</v>
      </c>
      <c r="K22" s="119" t="str">
        <f t="shared" si="3"/>
        <v/>
      </c>
    </row>
    <row r="23" spans="1:13" x14ac:dyDescent="0.25">
      <c r="A23" s="109">
        <f t="shared" si="4"/>
        <v>9.9885408708938126</v>
      </c>
      <c r="B23" s="98">
        <v>2</v>
      </c>
      <c r="C23" s="22" t="s">
        <v>58</v>
      </c>
      <c r="D23" s="70" t="s">
        <v>74</v>
      </c>
      <c r="E23" s="23"/>
      <c r="F23" s="94" t="s">
        <v>91</v>
      </c>
      <c r="G23" s="96" t="str">
        <f>IF(F23="","",(VLOOKUP($F23,[1]SKU!$A$4:$D$3000,2,FALSE)))</f>
        <v>Wine Red 18 Ltr Bag (Crew) Alcohol 13.5% Food Item</v>
      </c>
      <c r="H23" s="5">
        <f>L23</f>
        <v>2.0379219982343209</v>
      </c>
      <c r="I23" s="5">
        <f>IF(F23="","",(VLOOKUP(F23,[1]SKU!$A$4:$D$3000,4,FALSE)))</f>
        <v>18.341297984108888</v>
      </c>
      <c r="J23" s="118" t="str">
        <f>IF(I23="","",(VLOOKUP($F23,[1]SKU!$A$4:$D$3000,3,FALSE)))</f>
        <v>EA</v>
      </c>
      <c r="K23" s="119" t="str">
        <f t="shared" si="3"/>
        <v>DIFFERENT</v>
      </c>
      <c r="L23" s="95">
        <f>I23/18*B23</f>
        <v>2.0379219982343209</v>
      </c>
    </row>
    <row r="24" spans="1:13" x14ac:dyDescent="0.25">
      <c r="A24" s="109">
        <f t="shared" si="4"/>
        <v>4.9942704354469063E-2</v>
      </c>
      <c r="B24" s="98">
        <v>0.01</v>
      </c>
      <c r="C24" s="22" t="s">
        <v>57</v>
      </c>
      <c r="D24" s="92" t="s">
        <v>75</v>
      </c>
      <c r="E24" s="16" t="s">
        <v>76</v>
      </c>
      <c r="F24" s="94" t="s">
        <v>92</v>
      </c>
      <c r="G24" s="96" t="str">
        <f>IF(F24="","",(VLOOKUP($F24,[1]SKU!$A$4:$D$3000,2,FALSE)))</f>
        <v>Herb, Rosemary, Bulk, Fresh</v>
      </c>
      <c r="H24" s="5">
        <f t="shared" si="2"/>
        <v>0.10943835988414191</v>
      </c>
      <c r="I24" s="5">
        <f>IF(F24="","",(VLOOKUP(F24,[1]SKU!$A$4:$D$3000,4,FALSE)))</f>
        <v>10.943835988414191</v>
      </c>
      <c r="J24" s="118" t="str">
        <f>IF(I24="","",(VLOOKUP($F24,[1]SKU!$A$4:$D$3000,3,FALSE)))</f>
        <v>KG</v>
      </c>
      <c r="K24" s="119" t="str">
        <f t="shared" si="3"/>
        <v/>
      </c>
    </row>
    <row r="25" spans="1:13" x14ac:dyDescent="0.25">
      <c r="A25" s="109">
        <f t="shared" si="4"/>
        <v>4.9942704354469063E-2</v>
      </c>
      <c r="B25" s="98">
        <v>0.01</v>
      </c>
      <c r="C25" s="22" t="s">
        <v>57</v>
      </c>
      <c r="D25" s="70" t="s">
        <v>77</v>
      </c>
      <c r="E25" s="16" t="s">
        <v>76</v>
      </c>
      <c r="F25" s="94" t="s">
        <v>93</v>
      </c>
      <c r="G25" s="96" t="str">
        <f>IF(F25="","",(VLOOKUP($F25,[1]SKU!$A$4:$D$3000,2,FALSE)))</f>
        <v>Herb, Thyme, Bulk, Fresh</v>
      </c>
      <c r="H25" s="5">
        <f t="shared" si="2"/>
        <v>0.11792338379146404</v>
      </c>
      <c r="I25" s="5">
        <f>IF(F25="","",(VLOOKUP(F25,[1]SKU!$A$4:$D$3000,4,FALSE)))</f>
        <v>11.792338379146404</v>
      </c>
      <c r="J25" s="118" t="str">
        <f>IF(I25="","",(VLOOKUP($F25,[1]SKU!$A$4:$D$3000,3,FALSE)))</f>
        <v>KG</v>
      </c>
      <c r="K25" s="119" t="str">
        <f t="shared" si="3"/>
        <v/>
      </c>
    </row>
    <row r="26" spans="1:13" x14ac:dyDescent="0.25">
      <c r="A26" s="109">
        <f t="shared" si="4"/>
        <v>0.24971352177234532</v>
      </c>
      <c r="B26" s="98">
        <v>0.05</v>
      </c>
      <c r="C26" s="22" t="s">
        <v>57</v>
      </c>
      <c r="D26" s="70" t="s">
        <v>78</v>
      </c>
      <c r="E26" s="16"/>
      <c r="F26" s="94" t="s">
        <v>94</v>
      </c>
      <c r="G26" s="96" t="str">
        <f>IF(F26="","",(VLOOKUP($F26,[1]SKU!$A$4:$D$3000,2,FALSE)))</f>
        <v>Tomato Paste 26 - 28% Solids #10</v>
      </c>
      <c r="H26" s="5">
        <f>L26</f>
        <v>6.1887108561291204E-2</v>
      </c>
      <c r="I26" s="5">
        <f>IF(F26="","",(VLOOKUP(F26,[1]SKU!$A$4:$D$3000,4,FALSE)))</f>
        <v>3.8988878393613455</v>
      </c>
      <c r="J26" s="118" t="str">
        <f>IF(I26="","",(VLOOKUP($F26,[1]SKU!$A$4:$D$3000,3,FALSE)))</f>
        <v>EA</v>
      </c>
      <c r="K26" s="119" t="str">
        <f t="shared" si="3"/>
        <v>DIFFERENT</v>
      </c>
      <c r="L26" s="95">
        <f>I26/3.15*B26</f>
        <v>6.1887108561291204E-2</v>
      </c>
    </row>
    <row r="27" spans="1:13" x14ac:dyDescent="0.25">
      <c r="A27" s="109">
        <f t="shared" si="4"/>
        <v>9.9885408708938125E-2</v>
      </c>
      <c r="B27" s="98">
        <v>0.02</v>
      </c>
      <c r="C27" s="22" t="s">
        <v>57</v>
      </c>
      <c r="D27" s="70" t="s">
        <v>79</v>
      </c>
      <c r="E27" s="23" t="s">
        <v>76</v>
      </c>
      <c r="F27" s="94" t="s">
        <v>95</v>
      </c>
      <c r="G27" s="96" t="str">
        <f>IF(F27="","",(VLOOKUP($F27,[1]SKU!$A$4:$D$3000,2,FALSE)))</f>
        <v>Herb, Sage, Bulk, Fresh</v>
      </c>
      <c r="H27" s="5">
        <f t="shared" ref="H27:H46" si="5">IF(F27="","",(B27*I27))</f>
        <v>0.2751684934518388</v>
      </c>
      <c r="I27" s="5">
        <f>IF(F27="","",(VLOOKUP(F27,[1]SKU!$A$4:$D$3000,4,FALSE)))</f>
        <v>13.758424672591939</v>
      </c>
      <c r="J27" s="118" t="str">
        <f>IF(I27="","",(VLOOKUP($F27,[1]SKU!$A$4:$D$3000,3,FALSE)))</f>
        <v>KG</v>
      </c>
      <c r="K27" s="119" t="str">
        <f t="shared" ref="K27:K46" si="6">IF(J27="","",IF(J27=$C27,"","DIFFERENT"))</f>
        <v/>
      </c>
    </row>
    <row r="28" spans="1:13" x14ac:dyDescent="0.25">
      <c r="A28" s="109">
        <f t="shared" si="4"/>
        <v>9.9885408708938125E-2</v>
      </c>
      <c r="B28" s="98">
        <v>0.02</v>
      </c>
      <c r="C28" s="22" t="s">
        <v>128</v>
      </c>
      <c r="D28" s="70" t="s">
        <v>129</v>
      </c>
      <c r="E28" s="23"/>
      <c r="F28" s="94" t="s">
        <v>96</v>
      </c>
      <c r="G28" s="96" t="str">
        <f>IF(F28="","",(VLOOKUP($F28,[1]SKU!$A$4:$D$3000,2,FALSE)))</f>
        <v>Juniper Berries Dry</v>
      </c>
      <c r="H28" s="5">
        <f t="shared" si="5"/>
        <v>0.22011764705882353</v>
      </c>
      <c r="I28" s="5">
        <f>IF(F28="","",(VLOOKUP(F28,[1]SKU!$A$4:$D$3000,4,FALSE)))</f>
        <v>11.005882352941176</v>
      </c>
      <c r="J28" s="118" t="str">
        <f>IF(I28="","",(VLOOKUP($F28,[1]SKU!$A$4:$D$3000,3,FALSE)))</f>
        <v>KG</v>
      </c>
      <c r="K28" s="119" t="str">
        <f t="shared" si="6"/>
        <v/>
      </c>
    </row>
    <row r="29" spans="1:13" x14ac:dyDescent="0.25">
      <c r="A29" s="109">
        <f t="shared" si="4"/>
        <v>9.9885408708938125E-3</v>
      </c>
      <c r="B29" s="98">
        <v>2E-3</v>
      </c>
      <c r="C29" s="22" t="s">
        <v>128</v>
      </c>
      <c r="D29" s="70" t="s">
        <v>97</v>
      </c>
      <c r="E29" s="23"/>
      <c r="F29" s="94" t="s">
        <v>98</v>
      </c>
      <c r="G29" s="96" t="str">
        <f>IF(F29="","",(VLOOKUP($F29,[1]SKU!$A$4:$D$3000,2,FALSE)))</f>
        <v>Bay Leaves Whole</v>
      </c>
      <c r="H29" s="5">
        <f t="shared" si="5"/>
        <v>2.5105652403592183E-2</v>
      </c>
      <c r="I29" s="5">
        <f>IF(F29="","",(VLOOKUP(F29,[1]SKU!$A$4:$D$3000,4,FALSE)))</f>
        <v>12.552826201796091</v>
      </c>
      <c r="J29" s="118" t="str">
        <f>IF(I29="","",(VLOOKUP($F29,[1]SKU!$A$4:$D$3000,3,FALSE)))</f>
        <v>KG</v>
      </c>
      <c r="K29" s="119" t="str">
        <f t="shared" si="6"/>
        <v/>
      </c>
    </row>
    <row r="30" spans="1:13" x14ac:dyDescent="0.25">
      <c r="A30" s="109">
        <f t="shared" si="4"/>
        <v>4.9942704354469063E-3</v>
      </c>
      <c r="B30" s="98">
        <v>1E-3</v>
      </c>
      <c r="C30" s="22" t="s">
        <v>57</v>
      </c>
      <c r="D30" s="92" t="s">
        <v>82</v>
      </c>
      <c r="E30" s="23"/>
      <c r="F30" s="94" t="s">
        <v>99</v>
      </c>
      <c r="G30" s="96" t="str">
        <f>IF(F30="","",(VLOOKUP($F30,[1]SKU!$A$4:$D$3000,2,FALSE)))</f>
        <v>SALT TABLE IODIZED</v>
      </c>
      <c r="H30" s="5">
        <f t="shared" si="5"/>
        <v>3.4324673674329979E-4</v>
      </c>
      <c r="I30" s="5">
        <f>IF(F30="","",(VLOOKUP(F30,[1]SKU!$A$4:$D$3000,4,FALSE)))</f>
        <v>0.34324673674329981</v>
      </c>
      <c r="J30" s="118" t="str">
        <f>IF(I30="","",(VLOOKUP($F30,[1]SKU!$A$4:$D$3000,3,FALSE)))</f>
        <v>KG</v>
      </c>
      <c r="K30" s="119" t="str">
        <f t="shared" si="6"/>
        <v/>
      </c>
    </row>
    <row r="31" spans="1:13" x14ac:dyDescent="0.25">
      <c r="A31" s="109">
        <f t="shared" si="4"/>
        <v>4.9942704354469063E-3</v>
      </c>
      <c r="B31" s="98">
        <v>1E-3</v>
      </c>
      <c r="C31" s="22" t="s">
        <v>57</v>
      </c>
      <c r="D31" s="92" t="s">
        <v>83</v>
      </c>
      <c r="E31" s="16"/>
      <c r="F31" s="94" t="s">
        <v>100</v>
      </c>
      <c r="G31" s="96" t="str">
        <f>IF(F31="","",(VLOOKUP($F31,[1]SKU!$A$4:$D$3000,2,FALSE)))</f>
        <v>Pepper Black Ground</v>
      </c>
      <c r="H31" s="5">
        <f t="shared" si="5"/>
        <v>1.8543221549417611E-2</v>
      </c>
      <c r="I31" s="5">
        <f>IF(F31="","",(VLOOKUP(F31,[1]SKU!$A$4:$D$3000,4,FALSE)))</f>
        <v>18.543221549417609</v>
      </c>
      <c r="J31" s="118" t="str">
        <f>IF(I31="","",(VLOOKUP($F31,[1]SKU!$A$4:$D$3000,3,FALSE)))</f>
        <v>KG</v>
      </c>
      <c r="K31" s="119" t="str">
        <f t="shared" si="6"/>
        <v/>
      </c>
    </row>
    <row r="32" spans="1:13" x14ac:dyDescent="0.25">
      <c r="A32" s="109">
        <f t="shared" si="4"/>
        <v>9.9885408708938125E-2</v>
      </c>
      <c r="B32" s="98">
        <v>0.02</v>
      </c>
      <c r="C32" s="22" t="s">
        <v>57</v>
      </c>
      <c r="D32" s="92" t="s">
        <v>81</v>
      </c>
      <c r="E32" s="16"/>
      <c r="F32" s="94" t="s">
        <v>101</v>
      </c>
      <c r="G32" s="96" t="str">
        <f>IF(F32="","",(VLOOKUP($F32,[1]SKU!$A$4:$D$3000,2,FALSE)))</f>
        <v>Flour Bakers Hard Wheat 1/50 (Manitoba Typo 00)</v>
      </c>
      <c r="H32" s="5">
        <f t="shared" si="5"/>
        <v>1.2080038839839029E-2</v>
      </c>
      <c r="I32" s="5">
        <f>IF(F32="","",(VLOOKUP(F32,[1]SKU!$A$4:$D$3000,4,FALSE)))</f>
        <v>0.60400194199195145</v>
      </c>
      <c r="J32" s="118" t="str">
        <f>IF(I32="","",(VLOOKUP($F32,[1]SKU!$A$4:$D$3000,3,FALSE)))</f>
        <v>KG</v>
      </c>
      <c r="K32" s="119" t="str">
        <f t="shared" si="6"/>
        <v/>
      </c>
      <c r="M32" s="95" t="s">
        <v>14</v>
      </c>
    </row>
    <row r="33" spans="1:13" x14ac:dyDescent="0.25">
      <c r="A33" s="109">
        <f t="shared" si="4"/>
        <v>0</v>
      </c>
      <c r="B33" s="98"/>
      <c r="C33" s="22"/>
      <c r="D33" s="92"/>
      <c r="E33" s="16"/>
      <c r="F33" s="94"/>
      <c r="G33" s="96" t="str">
        <f>IF(F33="","",(VLOOKUP($F33,[1]SKU!$A$4:$D$3000,2,FALSE)))</f>
        <v/>
      </c>
      <c r="H33" s="5" t="str">
        <f t="shared" si="5"/>
        <v/>
      </c>
      <c r="I33" s="5" t="str">
        <f>IF(F33="","",(VLOOKUP(F33,[1]SKU!$A$4:$D$3000,4,FALSE)))</f>
        <v/>
      </c>
      <c r="J33" s="118" t="str">
        <f>IF(I33="","",(VLOOKUP($F33,[1]SKU!$A$4:$D$3000,3,FALSE)))</f>
        <v/>
      </c>
      <c r="K33" s="119" t="str">
        <f t="shared" si="6"/>
        <v/>
      </c>
      <c r="M33" s="95"/>
    </row>
    <row r="34" spans="1:13" x14ac:dyDescent="0.25">
      <c r="A34" s="109">
        <f t="shared" si="4"/>
        <v>0</v>
      </c>
      <c r="B34" s="98"/>
      <c r="C34" s="22"/>
      <c r="D34" s="28" t="s">
        <v>112</v>
      </c>
      <c r="E34" s="16"/>
      <c r="F34" s="94"/>
      <c r="G34" s="96" t="str">
        <f>IF(F34="","",(VLOOKUP($F34,[1]SKU!$A$4:$D$3000,2,FALSE)))</f>
        <v/>
      </c>
      <c r="H34" s="5" t="str">
        <f t="shared" si="5"/>
        <v/>
      </c>
      <c r="I34" s="5" t="str">
        <f>IF(F34="","",(VLOOKUP(F34,[1]SKU!$A$4:$D$3000,4,FALSE)))</f>
        <v/>
      </c>
      <c r="J34" s="118" t="str">
        <f>IF(I34="","",(VLOOKUP($F34,[1]SKU!$A$4:$D$3000,3,FALSE)))</f>
        <v/>
      </c>
      <c r="K34" s="119" t="str">
        <f t="shared" si="6"/>
        <v/>
      </c>
      <c r="M34" s="95"/>
    </row>
    <row r="35" spans="1:13" x14ac:dyDescent="0.25">
      <c r="A35" s="109">
        <f t="shared" si="4"/>
        <v>9.9885408708938125E-2</v>
      </c>
      <c r="B35" s="98">
        <v>0.02</v>
      </c>
      <c r="C35" s="22" t="s">
        <v>57</v>
      </c>
      <c r="D35" s="117" t="s">
        <v>114</v>
      </c>
      <c r="E35" s="16"/>
      <c r="F35" s="94" t="s">
        <v>130</v>
      </c>
      <c r="G35" s="96" t="str">
        <f>IF(F35="","",(VLOOKUP($F35,[1]SKU!$A$4:$D$3000,2,FALSE)))</f>
        <v>Pepper Bell, Capsicum, Red, 200 GRM +</v>
      </c>
      <c r="H35" s="5">
        <f t="shared" si="5"/>
        <v>4.1013615179798422E-2</v>
      </c>
      <c r="I35" s="5">
        <f>IF(F35="","",(VLOOKUP(F35,[1]SKU!$A$4:$D$3000,4,FALSE)))</f>
        <v>2.050680758989921</v>
      </c>
      <c r="J35" s="118" t="str">
        <f>IF(I35="","",(VLOOKUP($F35,[1]SKU!$A$4:$D$3000,3,FALSE)))</f>
        <v>KG</v>
      </c>
      <c r="K35" s="119" t="str">
        <f t="shared" si="6"/>
        <v/>
      </c>
      <c r="M35" s="95"/>
    </row>
    <row r="36" spans="1:13" x14ac:dyDescent="0.25">
      <c r="A36" s="109">
        <f t="shared" si="4"/>
        <v>4.9942704354469063E-2</v>
      </c>
      <c r="B36" s="99">
        <v>0.01</v>
      </c>
      <c r="C36" s="1" t="s">
        <v>57</v>
      </c>
      <c r="D36" s="70" t="s">
        <v>115</v>
      </c>
      <c r="F36" s="94" t="s">
        <v>131</v>
      </c>
      <c r="G36" s="96" t="str">
        <f>IF(F36="","",(VLOOKUP($F36,[1]SKU!$A$4:$D$3000,2,FALSE)))</f>
        <v>Onion Red, Medium 60-80 MM Dia</v>
      </c>
      <c r="H36" s="5">
        <f t="shared" si="5"/>
        <v>8.6300254376724186E-3</v>
      </c>
      <c r="I36" s="5">
        <f>IF(F36="","",(VLOOKUP(F36,[1]SKU!$A$4:$D$3000,4,FALSE)))</f>
        <v>0.86300254376724184</v>
      </c>
      <c r="J36" s="118" t="str">
        <f>IF(I36="","",(VLOOKUP($F36,[1]SKU!$A$4:$D$3000,3,FALSE)))</f>
        <v>KG</v>
      </c>
      <c r="K36" s="119" t="str">
        <f t="shared" si="6"/>
        <v/>
      </c>
    </row>
    <row r="37" spans="1:13" x14ac:dyDescent="0.25">
      <c r="A37" s="109">
        <f t="shared" si="4"/>
        <v>9.9885408708938125E-2</v>
      </c>
      <c r="B37" s="99">
        <v>0.02</v>
      </c>
      <c r="C37" s="1" t="s">
        <v>57</v>
      </c>
      <c r="D37" s="70" t="s">
        <v>69</v>
      </c>
      <c r="F37" s="94" t="s">
        <v>88</v>
      </c>
      <c r="G37" s="96" t="str">
        <f>IF(F37="","",(VLOOKUP($F37,[1]SKU!$A$4:$D$3000,2,FALSE)))</f>
        <v>Carrots, Medium, 200-300 MM No Top</v>
      </c>
      <c r="H37" s="5">
        <f t="shared" si="5"/>
        <v>1.2486984251295626E-2</v>
      </c>
      <c r="I37" s="5">
        <f>IF(F37="","",(VLOOKUP(F37,[1]SKU!$A$4:$D$3000,4,FALSE)))</f>
        <v>0.62434921256478126</v>
      </c>
      <c r="J37" s="118" t="str">
        <f>IF(I37="","",(VLOOKUP($F37,[1]SKU!$A$4:$D$3000,3,FALSE)))</f>
        <v>KG</v>
      </c>
      <c r="K37" s="119" t="str">
        <f t="shared" si="6"/>
        <v/>
      </c>
    </row>
    <row r="38" spans="1:13" x14ac:dyDescent="0.25">
      <c r="A38" s="109"/>
      <c r="B38" s="98">
        <v>0.01</v>
      </c>
      <c r="C38" s="1" t="s">
        <v>57</v>
      </c>
      <c r="D38" s="70" t="s">
        <v>67</v>
      </c>
      <c r="F38" s="94" t="s">
        <v>87</v>
      </c>
      <c r="G38" s="96" t="str">
        <f>IF(F38="","",(VLOOKUP($F38,[1]SKU!$A$4:$D$3000,2,FALSE)))</f>
        <v>Celery, US No.1, Green, 700-800 Grms Trimmed, US 24 CT</v>
      </c>
      <c r="H38" s="5">
        <f t="shared" si="5"/>
        <v>8.4550269738361342E-3</v>
      </c>
      <c r="I38" s="5">
        <f>IF(F38="","",(VLOOKUP(F38,[1]SKU!$A$4:$D$3000,4,FALSE)))</f>
        <v>0.84550269738361339</v>
      </c>
      <c r="J38" s="118" t="str">
        <f>IF(I38="","",(VLOOKUP($F38,[1]SKU!$A$4:$D$3000,3,FALSE)))</f>
        <v>KG</v>
      </c>
      <c r="K38" s="119" t="str">
        <f t="shared" si="6"/>
        <v/>
      </c>
    </row>
    <row r="39" spans="1:13" x14ac:dyDescent="0.25">
      <c r="A39" s="109"/>
      <c r="B39" s="99">
        <v>0.01</v>
      </c>
      <c r="C39" s="1" t="s">
        <v>58</v>
      </c>
      <c r="D39" s="70" t="s">
        <v>116</v>
      </c>
      <c r="F39" s="94" t="s">
        <v>132</v>
      </c>
      <c r="G39" s="96" t="str">
        <f>IF(F39="","",(VLOOKUP($F39,[1]SKU!$A$4:$D$3000,2,FALSE)))</f>
        <v>Oil Olive Extra Virgin</v>
      </c>
      <c r="H39" s="5">
        <f t="shared" si="5"/>
        <v>4.2862703360735839E-2</v>
      </c>
      <c r="I39" s="5">
        <f>IF(F39="","",(VLOOKUP(F39,[1]SKU!$A$4:$D$3000,4,FALSE)))</f>
        <v>4.2862703360735841</v>
      </c>
      <c r="J39" s="118" t="str">
        <f>IF(I39="","",(VLOOKUP($F39,[1]SKU!$A$4:$D$3000,3,FALSE)))</f>
        <v>LT</v>
      </c>
      <c r="K39" s="119" t="str">
        <f t="shared" si="6"/>
        <v/>
      </c>
    </row>
    <row r="40" spans="1:13" x14ac:dyDescent="0.25">
      <c r="A40" s="109"/>
      <c r="B40" s="99">
        <v>1E-3</v>
      </c>
      <c r="C40" s="1" t="s">
        <v>57</v>
      </c>
      <c r="D40" s="70" t="s">
        <v>117</v>
      </c>
      <c r="F40" s="94" t="s">
        <v>99</v>
      </c>
      <c r="G40" s="96" t="str">
        <f>IF(F40="","",(VLOOKUP($F40,[1]SKU!$A$4:$D$3000,2,FALSE)))</f>
        <v>SALT TABLE IODIZED</v>
      </c>
      <c r="H40" s="5">
        <f t="shared" si="5"/>
        <v>3.4324673674329979E-4</v>
      </c>
      <c r="I40" s="5">
        <f>IF(F40="","",(VLOOKUP(F40,[1]SKU!$A$4:$D$3000,4,FALSE)))</f>
        <v>0.34324673674329981</v>
      </c>
      <c r="J40" s="118" t="str">
        <f>IF(I40="","",(VLOOKUP($F40,[1]SKU!$A$4:$D$3000,3,FALSE)))</f>
        <v>KG</v>
      </c>
      <c r="K40" s="119" t="str">
        <f t="shared" si="6"/>
        <v/>
      </c>
    </row>
    <row r="41" spans="1:13" x14ac:dyDescent="0.25">
      <c r="A41" s="109"/>
      <c r="B41" s="99">
        <v>1E-3</v>
      </c>
      <c r="C41" s="1" t="s">
        <v>57</v>
      </c>
      <c r="D41" s="70" t="s">
        <v>83</v>
      </c>
      <c r="F41" s="94" t="s">
        <v>100</v>
      </c>
      <c r="G41" s="96" t="str">
        <f>IF(F41="","",(VLOOKUP($F41,[1]SKU!$A$4:$D$3000,2,FALSE)))</f>
        <v>Pepper Black Ground</v>
      </c>
      <c r="H41" s="5">
        <f t="shared" si="5"/>
        <v>1.8543221549417611E-2</v>
      </c>
      <c r="I41" s="5">
        <f>IF(F41="","",(VLOOKUP(F41,[1]SKU!$A$4:$D$3000,4,FALSE)))</f>
        <v>18.543221549417609</v>
      </c>
      <c r="J41" s="118" t="str">
        <f>IF(I41="","",(VLOOKUP($F41,[1]SKU!$A$4:$D$3000,3,FALSE)))</f>
        <v>KG</v>
      </c>
      <c r="K41" s="119" t="str">
        <f t="shared" si="6"/>
        <v/>
      </c>
    </row>
    <row r="42" spans="1:13" x14ac:dyDescent="0.25">
      <c r="A42" s="109">
        <f>IF(ISBLANK(B38),0,(SUM($A$4/$C$4)*B38))</f>
        <v>4.9942704354469063E-2</v>
      </c>
      <c r="B42" s="99">
        <v>5.0000000000000001E-3</v>
      </c>
      <c r="C42" s="22" t="s">
        <v>57</v>
      </c>
      <c r="D42" s="92" t="s">
        <v>77</v>
      </c>
      <c r="E42" s="16" t="s">
        <v>68</v>
      </c>
      <c r="F42" s="94" t="s">
        <v>93</v>
      </c>
      <c r="G42" s="96" t="str">
        <f>IF(F42="","",(VLOOKUP($F42,[1]SKU!$A$4:$D$3000,2,FALSE)))</f>
        <v>Herb, Thyme, Bulk, Fresh</v>
      </c>
      <c r="H42" s="5">
        <f t="shared" si="5"/>
        <v>5.896169189573202E-2</v>
      </c>
      <c r="I42" s="5">
        <f>IF(F42="","",(VLOOKUP(F42,[1]SKU!$A$4:$D$3000,4,FALSE)))</f>
        <v>11.792338379146404</v>
      </c>
      <c r="J42" s="118" t="str">
        <f>IF(I42="","",(VLOOKUP($F42,[1]SKU!$A$4:$D$3000,3,FALSE)))</f>
        <v>KG</v>
      </c>
      <c r="K42" s="119" t="str">
        <f t="shared" si="6"/>
        <v/>
      </c>
      <c r="M42" s="95"/>
    </row>
    <row r="43" spans="1:13" x14ac:dyDescent="0.25">
      <c r="A43" s="109">
        <f t="shared" si="4"/>
        <v>0</v>
      </c>
      <c r="B43" s="98"/>
      <c r="C43" s="22"/>
      <c r="D43" s="28" t="s">
        <v>113</v>
      </c>
      <c r="E43" s="16"/>
      <c r="F43" s="94"/>
      <c r="G43" s="96" t="str">
        <f>IF(F43="","",(VLOOKUP($F43,[1]SKU!$A$4:$D$3000,2,FALSE)))</f>
        <v/>
      </c>
      <c r="H43" s="5" t="str">
        <f t="shared" si="5"/>
        <v/>
      </c>
      <c r="I43" s="5" t="str">
        <f>IF(F43="","",(VLOOKUP(F43,[1]SKU!$A$4:$D$3000,4,FALSE)))</f>
        <v/>
      </c>
      <c r="J43" s="118" t="str">
        <f>IF(I43="","",(VLOOKUP($F43,[1]SKU!$A$4:$D$3000,3,FALSE)))</f>
        <v/>
      </c>
      <c r="K43" s="119" t="str">
        <f t="shared" si="6"/>
        <v/>
      </c>
      <c r="M43" s="95"/>
    </row>
    <row r="44" spans="1:13" x14ac:dyDescent="0.25">
      <c r="A44" s="109"/>
      <c r="B44" s="98">
        <v>1</v>
      </c>
      <c r="C44" s="22" t="s">
        <v>57</v>
      </c>
      <c r="D44" s="92" t="s">
        <v>113</v>
      </c>
      <c r="E44" s="16"/>
      <c r="F44" s="94" t="s">
        <v>133</v>
      </c>
      <c r="G44" s="96" t="str">
        <f>IF(F44="","",(VLOOKUP($F44,[1]SKU!$A$4:$D$3000,2,FALSE)))</f>
        <v>Potatoes Baking/Russet Oblong, 100 CT, Diameter asorted 55MM+, Packed in Boxes</v>
      </c>
      <c r="H44" s="5">
        <f t="shared" si="5"/>
        <v>0.86501567572524085</v>
      </c>
      <c r="I44" s="5">
        <f>IF(F44="","",(VLOOKUP(F44,[1]SKU!$A$4:$D$3000,4,FALSE)))</f>
        <v>0.86501567572524085</v>
      </c>
      <c r="J44" s="118" t="str">
        <f>IF(I44="","",(VLOOKUP($F44,[1]SKU!$A$4:$D$3000,3,FALSE)))</f>
        <v>KG</v>
      </c>
      <c r="K44" s="119" t="str">
        <f t="shared" si="6"/>
        <v/>
      </c>
      <c r="M44" s="95"/>
    </row>
    <row r="45" spans="1:13" x14ac:dyDescent="0.25">
      <c r="A45" s="109"/>
      <c r="B45" s="98">
        <v>0.01</v>
      </c>
      <c r="C45" s="22" t="s">
        <v>58</v>
      </c>
      <c r="D45" s="92" t="s">
        <v>119</v>
      </c>
      <c r="E45" s="16"/>
      <c r="F45" s="94" t="s">
        <v>132</v>
      </c>
      <c r="G45" s="96" t="str">
        <f>IF(F45="","",(VLOOKUP($F45,[1]SKU!$A$4:$D$3000,2,FALSE)))</f>
        <v>Oil Olive Extra Virgin</v>
      </c>
      <c r="H45" s="5">
        <f t="shared" si="5"/>
        <v>4.2862703360735839E-2</v>
      </c>
      <c r="I45" s="5">
        <f>IF(F45="","",(VLOOKUP(F45,[1]SKU!$A$4:$D$3000,4,FALSE)))</f>
        <v>4.2862703360735841</v>
      </c>
      <c r="J45" s="118" t="str">
        <f>IF(I45="","",(VLOOKUP($F45,[1]SKU!$A$4:$D$3000,3,FALSE)))</f>
        <v>LT</v>
      </c>
      <c r="K45" s="119" t="str">
        <f t="shared" si="6"/>
        <v/>
      </c>
      <c r="M45" s="95"/>
    </row>
    <row r="46" spans="1:13" x14ac:dyDescent="0.25">
      <c r="A46" s="109"/>
      <c r="B46" s="98">
        <v>5.0000000000000001E-3</v>
      </c>
      <c r="C46" s="22" t="s">
        <v>57</v>
      </c>
      <c r="D46" s="92" t="s">
        <v>120</v>
      </c>
      <c r="E46" s="16"/>
      <c r="F46" s="94" t="s">
        <v>134</v>
      </c>
      <c r="G46" s="96" t="str">
        <f>IF(F46="","",(VLOOKUP($F46,[1]SKU!$A$4:$D$3000,2,FALSE)))</f>
        <v>Lemon, No.1, 165-200 CT, 90-120 GR</v>
      </c>
      <c r="H46" s="5">
        <f t="shared" si="5"/>
        <v>7.8154773240062033E-3</v>
      </c>
      <c r="I46" s="5">
        <f>IF(F46="","",(VLOOKUP(F46,[1]SKU!$A$4:$D$3000,4,FALSE)))</f>
        <v>1.5630954648012407</v>
      </c>
      <c r="J46" s="118" t="str">
        <f>IF(I46="","",(VLOOKUP($F46,[1]SKU!$A$4:$D$3000,3,FALSE)))</f>
        <v>KG</v>
      </c>
      <c r="K46" s="119" t="str">
        <f t="shared" si="6"/>
        <v/>
      </c>
      <c r="M46" s="95"/>
    </row>
    <row r="47" spans="1:13" x14ac:dyDescent="0.25">
      <c r="A47" s="109"/>
      <c r="B47" s="98">
        <v>0.01</v>
      </c>
      <c r="C47" s="22"/>
      <c r="D47" s="92" t="s">
        <v>118</v>
      </c>
      <c r="E47" s="16"/>
      <c r="F47" s="94"/>
      <c r="G47" s="70" t="str">
        <f>IF(F47="","",(VLOOKUP($F47,[1]SKU!$A$4:$D$3000,2,FALSE)))</f>
        <v/>
      </c>
      <c r="H47" s="62" t="str">
        <f t="shared" ref="H47" si="7">IF(F47="","",(B47*I47))</f>
        <v/>
      </c>
      <c r="I47" s="62" t="str">
        <f>IF(F47="","",(VLOOKUP(F47,[1]SKU!$A$4:$D$3000,4,FALSE)))</f>
        <v/>
      </c>
      <c r="J47" s="63" t="str">
        <f>IF(I47="","",(VLOOKUP($F47,[1]SKU!$A$4:$D$3000,3,FALSE)))</f>
        <v/>
      </c>
      <c r="K47" s="111" t="str">
        <f t="shared" ref="K47" si="8">IF(J47="","",IF(J47=$C47,"","UOM Err"))</f>
        <v/>
      </c>
      <c r="M47" s="95"/>
    </row>
    <row r="48" spans="1:13" x14ac:dyDescent="0.25">
      <c r="A48" s="109"/>
      <c r="B48" s="98"/>
      <c r="C48" s="22"/>
      <c r="D48" s="28"/>
      <c r="E48" s="16"/>
      <c r="F48" s="94"/>
      <c r="G48" s="70"/>
      <c r="H48" s="62"/>
      <c r="I48" s="62"/>
      <c r="J48" s="63"/>
      <c r="K48" s="111"/>
      <c r="M48" s="95"/>
    </row>
    <row r="49" spans="1:13" x14ac:dyDescent="0.25">
      <c r="A49" s="109">
        <f t="shared" si="4"/>
        <v>0</v>
      </c>
      <c r="B49" s="98"/>
      <c r="C49" s="22"/>
      <c r="D49" s="92"/>
      <c r="E49" s="16"/>
      <c r="F49" s="94"/>
      <c r="G49" s="70"/>
      <c r="H49" s="62"/>
      <c r="I49" s="62"/>
      <c r="J49" s="63"/>
      <c r="K49" s="111"/>
      <c r="M49" s="95"/>
    </row>
    <row r="50" spans="1:13" ht="15.75" customHeight="1" x14ac:dyDescent="0.25">
      <c r="A50" s="103" t="s">
        <v>39</v>
      </c>
      <c r="B50" s="79">
        <f>SUM(B22:B49)</f>
        <v>5.2359999999999971</v>
      </c>
      <c r="C50" s="17"/>
      <c r="D50" s="15"/>
      <c r="E50" s="25"/>
      <c r="F50" s="17"/>
      <c r="G50" s="72" t="s">
        <v>38</v>
      </c>
      <c r="H50" s="73">
        <f>SUM(H14:H49)</f>
        <v>37.495573505575209</v>
      </c>
      <c r="I50" s="62" t="str">
        <f>IF(F50="","",VLOOKUP(F50,[1]SKU!$A$5:$D$3000,4,FALSE))</f>
        <v/>
      </c>
      <c r="J50" s="63" t="str">
        <f>IF(F50="","",(VLOOKUP(F50,[1]SKU!$A$5:$D$3000,3,FALSE)))</f>
        <v/>
      </c>
      <c r="K50" s="71"/>
    </row>
    <row r="51" spans="1:13" s="6" customFormat="1" ht="15" customHeight="1" x14ac:dyDescent="0.25">
      <c r="A51" s="121" t="s">
        <v>3</v>
      </c>
      <c r="B51" s="121"/>
      <c r="C51" s="17"/>
      <c r="D51" s="14"/>
      <c r="E51" s="14"/>
      <c r="F51" s="24"/>
      <c r="G51" s="74" t="s">
        <v>43</v>
      </c>
      <c r="H51" s="75">
        <f>H50/C4</f>
        <v>3.7452606843804115</v>
      </c>
      <c r="I51" s="75" t="str">
        <f>IF(F51="","",VLOOKUP(F51,[1]SKU!$A$5:$D$3000,4,FALSE))</f>
        <v/>
      </c>
      <c r="J51" s="76" t="str">
        <f>IF(F51="","",(VLOOKUP(F51,[1]SKU!$A$5:$D$3000,3,FALSE)))</f>
        <v/>
      </c>
      <c r="K51" s="71"/>
    </row>
    <row r="52" spans="1:13" s="6" customFormat="1" ht="15" customHeight="1" x14ac:dyDescent="0.25">
      <c r="A52" s="18"/>
      <c r="B52" s="15" t="s">
        <v>102</v>
      </c>
      <c r="C52" s="17"/>
      <c r="D52" s="14"/>
      <c r="E52" s="14"/>
      <c r="F52" s="24"/>
      <c r="G52" s="61"/>
      <c r="H52" s="75"/>
      <c r="I52" s="75"/>
      <c r="J52" s="76"/>
      <c r="K52" s="71"/>
    </row>
    <row r="53" spans="1:13" s="6" customFormat="1" ht="15" customHeight="1" x14ac:dyDescent="0.25">
      <c r="A53" s="103"/>
      <c r="B53" s="14"/>
      <c r="C53" s="36"/>
      <c r="D53" s="31" t="s">
        <v>14</v>
      </c>
      <c r="E53" s="14"/>
      <c r="F53" s="24"/>
      <c r="G53" s="61"/>
      <c r="H53" s="75"/>
      <c r="I53" s="75" t="str">
        <f>IF(F53="","",VLOOKUP(F53,[1]SKU!$A$5:$D$3000,4,FALSE))</f>
        <v/>
      </c>
      <c r="J53" s="76" t="str">
        <f>IF(F53="","",(VLOOKUP(F53,[1]SKU!$A$5:$D$3000,3,FALSE)))</f>
        <v/>
      </c>
      <c r="K53" s="71"/>
    </row>
    <row r="54" spans="1:13" s="6" customFormat="1" ht="15" customHeight="1" x14ac:dyDescent="0.25">
      <c r="A54" s="103"/>
      <c r="B54" s="15" t="s">
        <v>103</v>
      </c>
      <c r="C54" s="36"/>
      <c r="D54" s="14"/>
      <c r="E54" s="14"/>
      <c r="F54" s="24"/>
      <c r="G54" s="61"/>
      <c r="H54" s="75"/>
      <c r="I54" s="75"/>
      <c r="J54" s="76"/>
      <c r="K54" s="71"/>
    </row>
    <row r="55" spans="1:13" s="6" customFormat="1" ht="15" customHeight="1" x14ac:dyDescent="0.25">
      <c r="A55" s="103"/>
      <c r="B55" s="14"/>
      <c r="C55" s="36"/>
      <c r="D55" s="14"/>
      <c r="E55" s="14"/>
      <c r="F55" s="24"/>
      <c r="G55" s="61"/>
      <c r="H55" s="61"/>
      <c r="I55" s="75" t="str">
        <f>IF(F55="","",VLOOKUP(F55,[1]SKU!$A$5:$D$3000,4,FALSE))</f>
        <v/>
      </c>
      <c r="J55" s="76" t="str">
        <f>IF(F55="","",(VLOOKUP(F55,[1]SKU!$A$5:$D$3000,3,FALSE)))</f>
        <v/>
      </c>
      <c r="K55" s="71"/>
    </row>
    <row r="56" spans="1:13" s="6" customFormat="1" ht="15" customHeight="1" x14ac:dyDescent="0.25">
      <c r="A56" s="103"/>
      <c r="B56" s="120" t="s">
        <v>104</v>
      </c>
      <c r="C56" s="120"/>
      <c r="D56" s="120"/>
      <c r="E56" s="120"/>
      <c r="F56" s="120"/>
      <c r="G56" s="120"/>
      <c r="H56" s="75"/>
      <c r="I56" s="75"/>
      <c r="J56" s="76"/>
      <c r="K56" s="71"/>
    </row>
    <row r="57" spans="1:13" s="6" customFormat="1" ht="15" customHeight="1" x14ac:dyDescent="0.25">
      <c r="A57" s="103"/>
      <c r="B57" s="120"/>
      <c r="C57" s="120"/>
      <c r="D57" s="120"/>
      <c r="E57" s="120"/>
      <c r="F57" s="120"/>
      <c r="G57" s="120"/>
      <c r="H57" s="75"/>
      <c r="I57" s="75" t="str">
        <f>IF(F57="","",VLOOKUP(F57,[1]SKU!$A$5:$D$3000,4,FALSE))</f>
        <v/>
      </c>
      <c r="J57" s="76" t="str">
        <f>IF(F57="","",(VLOOKUP(F57,[1]SKU!$A$5:$D$3000,3,FALSE)))</f>
        <v/>
      </c>
      <c r="K57" s="71"/>
    </row>
    <row r="58" spans="1:13" s="6" customFormat="1" ht="15" customHeight="1" x14ac:dyDescent="0.25">
      <c r="A58" s="103"/>
      <c r="B58" s="113"/>
      <c r="C58" s="113"/>
      <c r="D58" s="113"/>
      <c r="E58" s="113"/>
      <c r="F58" s="113"/>
      <c r="G58" s="113"/>
      <c r="H58" s="75"/>
      <c r="I58" s="75"/>
      <c r="J58" s="76"/>
      <c r="K58" s="71"/>
    </row>
    <row r="59" spans="1:13" s="6" customFormat="1" ht="15" customHeight="1" x14ac:dyDescent="0.25">
      <c r="A59" s="103"/>
      <c r="B59" s="122" t="s">
        <v>105</v>
      </c>
      <c r="C59" s="122"/>
      <c r="D59" s="122"/>
      <c r="E59" s="122"/>
      <c r="F59" s="122"/>
      <c r="G59" s="122"/>
      <c r="H59" s="75"/>
      <c r="I59" s="75"/>
      <c r="J59" s="76"/>
      <c r="K59" s="71"/>
    </row>
    <row r="60" spans="1:13" s="6" customFormat="1" ht="15" customHeight="1" x14ac:dyDescent="0.25">
      <c r="A60" s="103"/>
      <c r="B60" s="122"/>
      <c r="C60" s="122"/>
      <c r="D60" s="122"/>
      <c r="E60" s="122"/>
      <c r="F60" s="122"/>
      <c r="G60" s="122"/>
      <c r="H60" s="75"/>
      <c r="I60" s="75"/>
      <c r="J60" s="76"/>
      <c r="K60" s="71"/>
    </row>
    <row r="61" spans="1:13" s="6" customFormat="1" ht="15" customHeight="1" x14ac:dyDescent="0.25">
      <c r="A61" s="103"/>
      <c r="B61" s="25"/>
      <c r="C61" s="25"/>
      <c r="D61" s="25"/>
      <c r="E61" s="25"/>
      <c r="F61" s="25"/>
      <c r="G61" s="25"/>
      <c r="H61" s="75"/>
      <c r="I61" s="75"/>
      <c r="J61" s="76"/>
      <c r="K61" s="71"/>
    </row>
    <row r="62" spans="1:13" s="6" customFormat="1" ht="15" customHeight="1" x14ac:dyDescent="0.25">
      <c r="A62" s="103"/>
      <c r="B62" s="122" t="s">
        <v>106</v>
      </c>
      <c r="C62" s="122"/>
      <c r="D62" s="122"/>
      <c r="E62" s="122"/>
      <c r="F62" s="122"/>
      <c r="G62" s="122"/>
      <c r="H62" s="75"/>
      <c r="I62" s="75"/>
      <c r="J62" s="76"/>
      <c r="K62" s="71"/>
    </row>
    <row r="63" spans="1:13" s="6" customFormat="1" x14ac:dyDescent="0.25">
      <c r="A63" s="103"/>
      <c r="B63" s="122"/>
      <c r="C63" s="122"/>
      <c r="D63" s="122"/>
      <c r="E63" s="122"/>
      <c r="F63" s="122"/>
      <c r="G63" s="122"/>
      <c r="H63" s="75"/>
      <c r="I63" s="75" t="str">
        <f>IF(F63="","",VLOOKUP(F63,[1]SKU!$A$5:$D$3000,4,FALSE))</f>
        <v/>
      </c>
      <c r="J63" s="76" t="str">
        <f>IF(F63="","",(VLOOKUP(F63,[1]SKU!$A$5:$D$3000,3,FALSE)))</f>
        <v/>
      </c>
      <c r="K63" s="71"/>
    </row>
    <row r="64" spans="1:13" s="6" customFormat="1" x14ac:dyDescent="0.25">
      <c r="A64" s="103"/>
      <c r="B64" s="122"/>
      <c r="C64" s="122"/>
      <c r="D64" s="122"/>
      <c r="E64" s="122"/>
      <c r="F64" s="122"/>
      <c r="G64" s="122"/>
      <c r="H64" s="75"/>
      <c r="I64" s="75" t="str">
        <f>IF(F64="","",VLOOKUP(F64,[1]SKU!$A$5:$D$3000,4,FALSE))</f>
        <v/>
      </c>
      <c r="J64" s="76" t="str">
        <f>IF(F64="","",(VLOOKUP(F64,[1]SKU!$A$5:$D$3000,3,FALSE)))</f>
        <v/>
      </c>
      <c r="K64" s="71"/>
    </row>
    <row r="65" spans="1:11" s="6" customFormat="1" x14ac:dyDescent="0.25">
      <c r="A65" s="103"/>
      <c r="B65" s="15" t="s">
        <v>14</v>
      </c>
      <c r="C65" s="36"/>
      <c r="D65" s="14"/>
      <c r="E65" s="14"/>
      <c r="F65" s="24"/>
      <c r="G65" s="61"/>
      <c r="H65" s="75"/>
      <c r="I65" s="75" t="str">
        <f>IF(F65="","",VLOOKUP(F65,[1]SKU!$A$5:$D$3000,4,FALSE))</f>
        <v/>
      </c>
      <c r="J65" s="76" t="str">
        <f>IF(F65="","",(VLOOKUP(F65,[1]SKU!$A$5:$D$3000,3,FALSE)))</f>
        <v/>
      </c>
      <c r="K65" s="71"/>
    </row>
    <row r="66" spans="1:11" s="6" customFormat="1" x14ac:dyDescent="0.25">
      <c r="A66" s="103"/>
      <c r="B66" s="120" t="s">
        <v>107</v>
      </c>
      <c r="C66" s="120"/>
      <c r="D66" s="120"/>
      <c r="E66" s="120"/>
      <c r="F66" s="120"/>
      <c r="G66" s="120"/>
      <c r="H66" s="75"/>
      <c r="I66" s="75" t="str">
        <f>IF(F66="","",VLOOKUP(F66,[1]SKU!$A$5:$D$3000,4,FALSE))</f>
        <v/>
      </c>
      <c r="J66" s="76" t="str">
        <f>IF(F66="","",(VLOOKUP(F66,[1]SKU!$A$5:$D$3000,3,FALSE)))</f>
        <v/>
      </c>
      <c r="K66" s="71"/>
    </row>
    <row r="67" spans="1:11" s="6" customFormat="1" x14ac:dyDescent="0.25">
      <c r="A67" s="36"/>
      <c r="B67" s="120"/>
      <c r="C67" s="120"/>
      <c r="D67" s="120"/>
      <c r="E67" s="120"/>
      <c r="F67" s="120"/>
      <c r="G67" s="120"/>
      <c r="H67" s="75"/>
      <c r="I67" s="75" t="str">
        <f>IF(F67="","",VLOOKUP(F67,[1]SKU!$A$5:$D$3000,4,FALSE))</f>
        <v/>
      </c>
      <c r="J67" s="76" t="str">
        <f>IF(F67="","",(VLOOKUP(F67,[1]SKU!$A$5:$D$3000,3,FALSE)))</f>
        <v/>
      </c>
      <c r="K67" s="71"/>
    </row>
    <row r="68" spans="1:11" s="6" customFormat="1" x14ac:dyDescent="0.25">
      <c r="A68" s="103"/>
      <c r="B68" s="15"/>
      <c r="C68" s="36"/>
      <c r="D68" s="14"/>
      <c r="E68" s="14"/>
      <c r="F68" s="24"/>
      <c r="G68" s="61" t="str">
        <f>IF(F68="","",(VLOOKUP(F68,[1]SKU!$A$5:$D$3000,2,FALSE)))</f>
        <v/>
      </c>
      <c r="H68" s="75"/>
      <c r="I68" s="75" t="str">
        <f>IF(F68="","",VLOOKUP(F68,[1]SKU!$A$5:$D$3000,4,FALSE))</f>
        <v/>
      </c>
      <c r="J68" s="76" t="str">
        <f>IF(F68="","",(VLOOKUP(F68,[1]SKU!$A$5:$D$3000,3,FALSE)))</f>
        <v/>
      </c>
      <c r="K68" s="71"/>
    </row>
    <row r="69" spans="1:11" s="6" customFormat="1" x14ac:dyDescent="0.25">
      <c r="A69" s="103"/>
      <c r="B69" s="14" t="s">
        <v>108</v>
      </c>
      <c r="C69" s="36"/>
      <c r="D69" s="14"/>
      <c r="E69" s="14"/>
      <c r="F69" s="24"/>
      <c r="G69" s="61" t="str">
        <f>IF(F69="","",(VLOOKUP(F69,[2]SKU!$A$5:$D$3000,2,FALSE)))</f>
        <v/>
      </c>
      <c r="H69" s="75"/>
      <c r="I69" s="75" t="str">
        <f>IF(F69="","",VLOOKUP(F69,[1]SKU!$A$5:$D$3000,4,FALSE))</f>
        <v/>
      </c>
      <c r="J69" s="76" t="str">
        <f>IF(F69="","",(VLOOKUP(F69,[1]SKU!$A$5:$D$3000,3,FALSE)))</f>
        <v/>
      </c>
      <c r="K69" s="71"/>
    </row>
    <row r="70" spans="1:11" s="6" customFormat="1" x14ac:dyDescent="0.25">
      <c r="A70" s="103"/>
      <c r="B70" s="15"/>
      <c r="C70" s="36"/>
      <c r="D70" s="100"/>
      <c r="E70" s="14"/>
      <c r="F70" s="24"/>
      <c r="G70" s="47" t="str">
        <f>IF(F70="","",(VLOOKUP(F70,[2]SKU!$A$5:$D$3000,2,FALSE)))</f>
        <v/>
      </c>
      <c r="H70" s="48"/>
      <c r="I70" s="48" t="str">
        <f>IF(F70="","",VLOOKUP(F70,[1]SKU!$A$5:$D$3000,4,FALSE))</f>
        <v/>
      </c>
      <c r="J70" s="49" t="str">
        <f>IF(F70="","",(VLOOKUP(F70,[1]SKU!$A$5:$D$3000,3,FALSE)))</f>
        <v/>
      </c>
      <c r="K70" s="50"/>
    </row>
    <row r="71" spans="1:11" s="6" customFormat="1" x14ac:dyDescent="0.25">
      <c r="A71" s="103"/>
      <c r="B71" s="15"/>
      <c r="C71" s="17"/>
      <c r="D71" s="14"/>
      <c r="E71" s="14"/>
      <c r="F71" s="24"/>
      <c r="G71" s="32" t="str">
        <f>IF(F71="","",(VLOOKUP(F71,[2]SKU!$A$5:$D$3000,2,FALSE)))</f>
        <v/>
      </c>
      <c r="H71" s="34"/>
      <c r="I71" s="34" t="str">
        <f>IF(F71="","",VLOOKUP(F71,[1]SKU!$A$5:$D$3000,4,FALSE))</f>
        <v/>
      </c>
      <c r="J71" s="44" t="str">
        <f>IF(F71="","",(VLOOKUP(F71,[1]SKU!$A$5:$D$3000,3,FALSE)))</f>
        <v/>
      </c>
      <c r="K71" s="40"/>
    </row>
    <row r="72" spans="1:11" x14ac:dyDescent="0.25">
      <c r="A72" s="103"/>
      <c r="B72" s="26" t="s">
        <v>109</v>
      </c>
      <c r="C72" s="14"/>
      <c r="D72" s="36"/>
      <c r="E72" s="31" t="s">
        <v>14</v>
      </c>
      <c r="F72" s="17"/>
      <c r="G72" s="32" t="str">
        <f>IF(F72="","",(VLOOKUP(F72,[2]SKU!$A$5:$D$3000,2,FALSE)))</f>
        <v/>
      </c>
      <c r="H72" s="33"/>
      <c r="I72" s="33" t="str">
        <f>IF(F72="","",VLOOKUP(F72,[1]SKU!$A$5:$D$3000,4,FALSE))</f>
        <v/>
      </c>
      <c r="J72" s="43" t="str">
        <f>IF(F72="","",(VLOOKUP(F72,[1]SKU!$A$5:$D$3000,3,FALSE)))</f>
        <v/>
      </c>
      <c r="K72" s="40"/>
    </row>
    <row r="73" spans="1:11" x14ac:dyDescent="0.25">
      <c r="A73" s="103"/>
      <c r="B73" s="120" t="s">
        <v>110</v>
      </c>
      <c r="C73" s="120"/>
      <c r="D73" s="120"/>
      <c r="E73" s="120"/>
      <c r="F73" s="120"/>
      <c r="G73" s="120"/>
      <c r="H73" s="33"/>
      <c r="I73" s="33" t="str">
        <f>IF(F73="","",VLOOKUP(F73,[1]SKU!$A$5:$D$3000,4,FALSE))</f>
        <v/>
      </c>
      <c r="J73" s="43" t="str">
        <f>IF(F73="","",(VLOOKUP(F73,[1]SKU!$A$5:$D$3000,3,FALSE)))</f>
        <v/>
      </c>
      <c r="K73" s="40"/>
    </row>
    <row r="74" spans="1:11" x14ac:dyDescent="0.25">
      <c r="B74" s="120"/>
      <c r="C74" s="120"/>
      <c r="D74" s="120"/>
      <c r="E74" s="120"/>
      <c r="F74" s="120"/>
      <c r="G74" s="120"/>
      <c r="I74" s="5" t="str">
        <f>IF(F74="","",VLOOKUP(F74,[1]SKU!$A$5:$D$3000,4,FALSE))</f>
        <v/>
      </c>
      <c r="J74" s="45" t="str">
        <f>IF(F74="","",(VLOOKUP(F74,[1]SKU!$A$5:$D$3000,3,FALSE)))</f>
        <v/>
      </c>
      <c r="K74" s="41"/>
    </row>
    <row r="75" spans="1:11" x14ac:dyDescent="0.25">
      <c r="G75" s="6" t="str">
        <f>IF(F75="","",(VLOOKUP(F75,[2]SKU!$A$5:$B$3000,2,FALSE)))</f>
        <v/>
      </c>
    </row>
    <row r="76" spans="1:11" x14ac:dyDescent="0.25">
      <c r="B76" s="116" t="s">
        <v>113</v>
      </c>
      <c r="G76" s="6" t="str">
        <f>IF(F76="","",(VLOOKUP(F76,[2]SKU!$A$5:$B$3000,2,FALSE)))</f>
        <v/>
      </c>
    </row>
    <row r="77" spans="1:11" x14ac:dyDescent="0.25">
      <c r="G77" s="6" t="str">
        <f>IF(F77="","",(VLOOKUP(F77,[2]SKU!$A$5:$B$3000,2,FALSE)))</f>
        <v/>
      </c>
    </row>
    <row r="78" spans="1:11" x14ac:dyDescent="0.25">
      <c r="B78" t="s">
        <v>121</v>
      </c>
      <c r="G78" s="6" t="str">
        <f>IF(F78="","",(VLOOKUP(F78,[2]SKU!$A$5:$B$3000,2,FALSE)))</f>
        <v/>
      </c>
    </row>
    <row r="80" spans="1:11" x14ac:dyDescent="0.25">
      <c r="B80" t="s">
        <v>122</v>
      </c>
    </row>
    <row r="82" spans="2:2" x14ac:dyDescent="0.25">
      <c r="B82" t="s">
        <v>123</v>
      </c>
    </row>
    <row r="84" spans="2:2" x14ac:dyDescent="0.25">
      <c r="B84" t="s">
        <v>124</v>
      </c>
    </row>
    <row r="86" spans="2:2" x14ac:dyDescent="0.25">
      <c r="B86" t="s">
        <v>125</v>
      </c>
    </row>
  </sheetData>
  <mergeCells count="6">
    <mergeCell ref="B73:G74"/>
    <mergeCell ref="A51:B51"/>
    <mergeCell ref="B56:G57"/>
    <mergeCell ref="B59:G60"/>
    <mergeCell ref="B62:G64"/>
    <mergeCell ref="B66:G67"/>
  </mergeCells>
  <conditionalFormatting sqref="K63:K74 K47:K54">
    <cfRule type="cellIs" dxfId="3" priority="24" operator="equal">
      <formula>"DIFFERENT"</formula>
    </cfRule>
  </conditionalFormatting>
  <conditionalFormatting sqref="K55:K62">
    <cfRule type="cellIs" dxfId="2" priority="12" operator="equal">
      <formula>"DIFFERENT"</formula>
    </cfRule>
  </conditionalFormatting>
  <conditionalFormatting sqref="K47:K49">
    <cfRule type="containsText" dxfId="1" priority="2" operator="containsText" text="UOM Err">
      <formula>NOT(ISERROR(SEARCH("UOM Err",K47)))</formula>
    </cfRule>
  </conditionalFormatting>
  <conditionalFormatting sqref="K15:K46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0" t="s">
        <v>15</v>
      </c>
      <c r="F1" s="30"/>
    </row>
    <row r="2" spans="2:6" x14ac:dyDescent="0.25">
      <c r="E2" s="30"/>
      <c r="F2" s="30"/>
    </row>
    <row r="3" spans="2:6" x14ac:dyDescent="0.25">
      <c r="B3" t="s">
        <v>34</v>
      </c>
      <c r="E3" s="30" t="s">
        <v>20</v>
      </c>
      <c r="F3" s="30"/>
    </row>
    <row r="4" spans="2:6" x14ac:dyDescent="0.25">
      <c r="B4" t="s">
        <v>35</v>
      </c>
      <c r="E4" s="30" t="s">
        <v>30</v>
      </c>
      <c r="F4" s="30"/>
    </row>
    <row r="5" spans="2:6" x14ac:dyDescent="0.25">
      <c r="B5" t="s">
        <v>36</v>
      </c>
      <c r="E5" s="30" t="s">
        <v>16</v>
      </c>
      <c r="F5" s="30"/>
    </row>
    <row r="6" spans="2:6" x14ac:dyDescent="0.25">
      <c r="E6" s="30" t="s">
        <v>18</v>
      </c>
      <c r="F6" s="30"/>
    </row>
    <row r="7" spans="2:6" x14ac:dyDescent="0.25">
      <c r="E7" s="30" t="s">
        <v>29</v>
      </c>
      <c r="F7" s="30"/>
    </row>
    <row r="8" spans="2:6" x14ac:dyDescent="0.25">
      <c r="B8" t="s">
        <v>33</v>
      </c>
      <c r="E8" s="30" t="s">
        <v>19</v>
      </c>
      <c r="F8" s="30"/>
    </row>
    <row r="9" spans="2:6" x14ac:dyDescent="0.25">
      <c r="E9" s="30" t="s">
        <v>23</v>
      </c>
      <c r="F9" s="30"/>
    </row>
    <row r="10" spans="2:6" x14ac:dyDescent="0.25">
      <c r="B10" t="s">
        <v>37</v>
      </c>
      <c r="E10" s="30" t="s">
        <v>22</v>
      </c>
      <c r="F10" s="30"/>
    </row>
    <row r="11" spans="2:6" x14ac:dyDescent="0.25">
      <c r="E11" s="30" t="s">
        <v>27</v>
      </c>
      <c r="F11" s="30"/>
    </row>
    <row r="12" spans="2:6" x14ac:dyDescent="0.25">
      <c r="E12" s="30" t="s">
        <v>25</v>
      </c>
      <c r="F12" s="30"/>
    </row>
    <row r="13" spans="2:6" x14ac:dyDescent="0.25">
      <c r="E13" s="30" t="s">
        <v>24</v>
      </c>
      <c r="F13" s="30"/>
    </row>
    <row r="14" spans="2:6" x14ac:dyDescent="0.25">
      <c r="E14" s="30" t="s">
        <v>21</v>
      </c>
      <c r="F14" s="30"/>
    </row>
    <row r="15" spans="2:6" x14ac:dyDescent="0.25">
      <c r="E15" s="30" t="s">
        <v>26</v>
      </c>
      <c r="F15" s="30"/>
    </row>
    <row r="16" spans="2:6" x14ac:dyDescent="0.25">
      <c r="E16" s="30" t="s">
        <v>17</v>
      </c>
      <c r="F16" s="30"/>
    </row>
    <row r="17" spans="5:6" x14ac:dyDescent="0.25">
      <c r="E17" s="30" t="s">
        <v>28</v>
      </c>
      <c r="F17" s="30"/>
    </row>
    <row r="18" spans="5:6" x14ac:dyDescent="0.25">
      <c r="E18" s="30" t="s">
        <v>31</v>
      </c>
      <c r="F18" s="30"/>
    </row>
    <row r="19" spans="5:6" x14ac:dyDescent="0.25">
      <c r="E19" s="30" t="s">
        <v>32</v>
      </c>
      <c r="F19" s="30"/>
    </row>
    <row r="20" spans="5:6" x14ac:dyDescent="0.25">
      <c r="E20" s="30"/>
      <c r="F20" s="30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2017-03-08T19:14:23Z</cp:lastPrinted>
  <dcterms:created xsi:type="dcterms:W3CDTF">2012-02-13T23:35:12Z</dcterms:created>
  <dcterms:modified xsi:type="dcterms:W3CDTF">2017-03-08T19:17:04Z</dcterms:modified>
</cp:coreProperties>
</file>