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Recipe!$A$1:$K$63</definedName>
  </definedNames>
  <calcPr calcId="152511"/>
</workbook>
</file>

<file path=xl/calcChain.xml><?xml version="1.0" encoding="utf-8"?>
<calcChain xmlns="http://schemas.openxmlformats.org/spreadsheetml/2006/main">
  <c r="I37" i="1" l="1"/>
  <c r="J37" i="1" s="1"/>
  <c r="K37" i="1" s="1"/>
  <c r="G37" i="1"/>
  <c r="H37" i="1" l="1"/>
  <c r="G34" i="1"/>
  <c r="I34" i="1"/>
  <c r="J34" i="1" s="1"/>
  <c r="K34" i="1" s="1"/>
  <c r="G35" i="1"/>
  <c r="I35" i="1"/>
  <c r="H35" i="1" s="1"/>
  <c r="K35" i="1"/>
  <c r="F33" i="1"/>
  <c r="G33" i="1"/>
  <c r="H33" i="1"/>
  <c r="I33" i="1" s="1"/>
  <c r="J33" i="1" s="1"/>
  <c r="H34" i="1" l="1"/>
  <c r="H40" i="1" s="1"/>
  <c r="H41" i="1" s="1"/>
  <c r="I25" i="1"/>
  <c r="J25" i="1" s="1"/>
  <c r="K25" i="1" s="1"/>
  <c r="G25" i="1"/>
  <c r="I24" i="1"/>
  <c r="H24" i="1" s="1"/>
  <c r="G24" i="1"/>
  <c r="I23" i="1"/>
  <c r="J23" i="1" s="1"/>
  <c r="K23" i="1" s="1"/>
  <c r="G23" i="1"/>
  <c r="I22" i="1"/>
  <c r="J22" i="1" s="1"/>
  <c r="K22" i="1" s="1"/>
  <c r="G22" i="1"/>
  <c r="I21" i="1"/>
  <c r="L21" i="1" s="1"/>
  <c r="G21" i="1"/>
  <c r="I20" i="1"/>
  <c r="J20" i="1" s="1"/>
  <c r="K20" i="1" s="1"/>
  <c r="G20" i="1"/>
  <c r="I19" i="1"/>
  <c r="J19" i="1" s="1"/>
  <c r="K19" i="1" s="1"/>
  <c r="G19" i="1"/>
  <c r="I18" i="1"/>
  <c r="J18" i="1" s="1"/>
  <c r="K18" i="1" s="1"/>
  <c r="G18" i="1"/>
  <c r="I17" i="1"/>
  <c r="H17" i="1" s="1"/>
  <c r="G17" i="1"/>
  <c r="I16" i="1"/>
  <c r="H16" i="1" s="1"/>
  <c r="G16" i="1"/>
  <c r="I15" i="1"/>
  <c r="J15" i="1" s="1"/>
  <c r="K15" i="1" s="1"/>
  <c r="G15" i="1"/>
  <c r="H25" i="1" l="1"/>
  <c r="H15" i="1"/>
  <c r="H22" i="1"/>
  <c r="H23" i="1"/>
  <c r="J24" i="1"/>
  <c r="K24" i="1" s="1"/>
  <c r="H18" i="1"/>
  <c r="J16" i="1"/>
  <c r="K16" i="1" s="1"/>
  <c r="H19" i="1"/>
  <c r="J21" i="1"/>
  <c r="K21" i="1" s="1"/>
  <c r="J17" i="1"/>
  <c r="K17" i="1" s="1"/>
  <c r="B31" i="1"/>
  <c r="H31" i="1" l="1"/>
  <c r="K30" i="1"/>
  <c r="C5" i="1"/>
  <c r="A26" i="1" s="1"/>
  <c r="E8" i="1"/>
  <c r="C6" i="1"/>
  <c r="A15" i="1" l="1"/>
  <c r="A22" i="1"/>
  <c r="A28" i="1"/>
  <c r="A29" i="1"/>
  <c r="A19" i="1"/>
  <c r="A23" i="1"/>
  <c r="A20" i="1"/>
  <c r="A24" i="1"/>
  <c r="A17" i="1"/>
  <c r="A21" i="1"/>
  <c r="A25" i="1"/>
  <c r="A30" i="1"/>
  <c r="A18" i="1"/>
  <c r="A16" i="1"/>
  <c r="E12" i="1" l="1"/>
  <c r="J67" i="1" l="1"/>
  <c r="I67" i="1"/>
  <c r="J66" i="1"/>
  <c r="I66" i="1"/>
  <c r="J65" i="1"/>
  <c r="I65" i="1"/>
  <c r="J64" i="1"/>
  <c r="I64" i="1"/>
  <c r="J63" i="1"/>
  <c r="I63" i="1"/>
  <c r="J62" i="1"/>
  <c r="I62" i="1"/>
  <c r="G62" i="1"/>
  <c r="J61" i="1"/>
  <c r="I61" i="1"/>
  <c r="G61" i="1"/>
  <c r="J60" i="1"/>
  <c r="I60" i="1"/>
  <c r="J59" i="1"/>
  <c r="I59" i="1"/>
  <c r="J58" i="1"/>
  <c r="I58" i="1"/>
  <c r="J57" i="1"/>
  <c r="I57" i="1"/>
  <c r="J54" i="1"/>
  <c r="I54" i="1"/>
  <c r="J52" i="1"/>
  <c r="I52" i="1"/>
  <c r="J50" i="1"/>
  <c r="I50" i="1"/>
  <c r="J32" i="1"/>
  <c r="I32" i="1"/>
  <c r="J31" i="1"/>
  <c r="I31" i="1"/>
  <c r="H32" i="1" l="1"/>
  <c r="E5" i="1" s="1"/>
  <c r="G63" i="1" l="1"/>
  <c r="G64" i="1"/>
  <c r="G65" i="1"/>
  <c r="G66" i="1"/>
  <c r="G68" i="1"/>
  <c r="G70" i="1"/>
  <c r="G71" i="1"/>
</calcChain>
</file>

<file path=xl/sharedStrings.xml><?xml version="1.0" encoding="utf-8"?>
<sst xmlns="http://schemas.openxmlformats.org/spreadsheetml/2006/main" count="134" uniqueCount="118">
  <si>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</si>
  <si>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</si>
  <si>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</si>
  <si>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</si>
  <si>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</si>
  <si>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</si>
  <si>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</si>
  <si>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</si>
  <si>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</si>
  <si>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</si>
  <si>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</si>
  <si>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</si>
  <si>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</si>
  <si>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</si>
  <si>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</si>
  <si>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</si>
  <si>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</si>
  <si>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</si>
  <si>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</si>
  <si>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</si>
  <si>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</si>
  <si>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</si>
  <si>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</si>
  <si>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</si>
  <si>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</si>
  <si>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</si>
  <si>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</si>
  <si>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</si>
  <si>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</si>
  <si>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</si>
  <si>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</si>
  <si>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</si>
  <si>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</si>
  <si>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</si>
  <si>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</si>
  <si>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</si>
  <si>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</si>
  <si>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</si>
  <si>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</si>
  <si>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</si>
  <si>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</si>
  <si>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</si>
  <si>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</si>
  <si>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</si>
  <si>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</si>
  <si>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</si>
  <si>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</si>
  <si>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</si>
  <si>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</si>
  <si>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</si>
  <si>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</si>
  <si>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</si>
  <si>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</si>
  <si>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</si>
  <si>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</si>
  <si>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</si>
  <si>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</si>
  <si>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</si>
  <si>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kg</t>
  </si>
  <si>
    <t>Vialone Nano Rice</t>
  </si>
  <si>
    <t>20-100001174</t>
  </si>
  <si>
    <t>lt</t>
  </si>
  <si>
    <t>Shallot</t>
  </si>
  <si>
    <t>minced</t>
  </si>
  <si>
    <t>20-100000864</t>
  </si>
  <si>
    <t>Butter</t>
  </si>
  <si>
    <t>20-100001600</t>
  </si>
  <si>
    <t>Parmigiano Reggiano</t>
  </si>
  <si>
    <t>20-100000533</t>
  </si>
  <si>
    <t>Beat Puree</t>
  </si>
  <si>
    <t>White wine</t>
  </si>
  <si>
    <t>20-100001689</t>
  </si>
  <si>
    <t>Crushed Pistachio</t>
  </si>
  <si>
    <t>20-100000896</t>
  </si>
  <si>
    <t>Salt</t>
  </si>
  <si>
    <t>20-100001305</t>
  </si>
  <si>
    <t>Pepper</t>
  </si>
  <si>
    <t>20-100001295</t>
  </si>
  <si>
    <t>Extra Virgin Olive oil</t>
  </si>
  <si>
    <t>Gorgonzola Cream</t>
  </si>
  <si>
    <t>dolce latte Gorgonzola</t>
  </si>
  <si>
    <t>heavy cream</t>
  </si>
  <si>
    <t>20-100000582</t>
  </si>
  <si>
    <t>1. Bring cream to a boil and add dolcelatte gorgonzola simmer to combine about 4 to 5 minutes. Reserve</t>
  </si>
  <si>
    <t>2. In a saucepan over medium heat, bring the stock to as immer. Reduce the heat to low and keep the stock warm.</t>
  </si>
  <si>
    <t>3. In a saucepan over medium heat, warm the olive oil, add the onion and cook until softened (about 2 minutes) add the</t>
  </si>
  <si>
    <t>rice and stiry until each grain is well coated with oil</t>
  </si>
  <si>
    <t>4. Add the wine and stir until it is completely absorbed, about 1 minute. Bein adding stock 1 ladle at a time, stirring</t>
  </si>
  <si>
    <t>frequently after each addition.</t>
  </si>
  <si>
    <t xml:space="preserve">5. Wait until the stock is almost completely absorbed before adding more. </t>
  </si>
  <si>
    <t>6. Add beet puree and when the rice is cooked after about 15 minutes. It should be firm to the bite, remove from fire and</t>
  </si>
  <si>
    <t>stir in the butter and cheese mixing to a creamy consistency. Adjust seasoning</t>
  </si>
  <si>
    <t>Sabatini</t>
  </si>
  <si>
    <t>Risotto</t>
  </si>
  <si>
    <t>2.26.17</t>
  </si>
  <si>
    <t>Dr</t>
  </si>
  <si>
    <t>3.6.17</t>
  </si>
  <si>
    <t>Lt</t>
  </si>
  <si>
    <t>LT</t>
  </si>
  <si>
    <t>Gorgonzola Cream: 10 Portions</t>
  </si>
  <si>
    <t>Sub Recipe</t>
  </si>
  <si>
    <t>20-100001607</t>
  </si>
  <si>
    <t>20-100000561</t>
  </si>
  <si>
    <t>Beet Puree</t>
  </si>
  <si>
    <t>Kg</t>
  </si>
  <si>
    <t>Beets</t>
  </si>
  <si>
    <t>boiled</t>
  </si>
  <si>
    <t>20-100000806</t>
  </si>
  <si>
    <t>Beet Puree:</t>
  </si>
  <si>
    <t>1- Boil Beets in salted water.  Remove.  Set aside a quarter of the beats and dice small. Reserve for garnish.</t>
  </si>
  <si>
    <r>
      <t>2-</t>
    </r>
    <r>
      <rPr>
        <sz val="11"/>
        <color theme="1"/>
        <rFont val="Calibri"/>
        <family val="2"/>
        <scheme val="minor"/>
      </rPr>
      <t xml:space="preserve"> Take remainder of beets and blend together with a little water from boiling process. </t>
    </r>
  </si>
  <si>
    <t>Risotto:</t>
  </si>
  <si>
    <t>50-100000018</t>
  </si>
  <si>
    <t>Vegetable Stock</t>
  </si>
  <si>
    <t>For Garnish:</t>
  </si>
  <si>
    <t>Vialone Nano Rice, Beets dolce latte, gorgonzola, Pistachio</t>
  </si>
  <si>
    <t xml:space="preserve">1- Melt butter in a pan, add beet cubes, and lightly sauté with salt, pepper, and thyme. </t>
  </si>
  <si>
    <t>2. Serve on a large plate and pour docelatte gorgonzola crema in circular motion. Sprinkle pistachio and arrange beat cubes.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</si>
</sst>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2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2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2" xfId="0" applyFont="1" applyBorder="1" applyAlignment="1">
      <alignment horizontal="left" vertical="center" wrapText="1"/>
    </xf>
    <xf numFmtId="0" fontId="27" fillId="36" borderId="12" xfId="0" applyFont="1" applyFill="1" applyBorder="1" applyAlignment="1">
      <alignment horizontal="center"/>
    </xf>
    <xf numFmtId="0" fontId="31" fillId="0" borderId="14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1" fillId="36" borderId="14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0" fontId="1" fillId="0" borderId="15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25" fillId="0" borderId="16" xfId="0" applyFont="1" applyBorder="1" applyAlignment="1">
      <alignment horizontal="center" vertical="center" wrapText="1"/>
    </xf>
    <xf numFmtId="0" fontId="27" fillId="36" borderId="17" xfId="0" applyFont="1" applyFill="1" applyBorder="1" applyAlignment="1">
      <alignment horizontal="center"/>
    </xf>
    <xf numFmtId="0" fontId="3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44" fontId="0" fillId="0" borderId="0" xfId="1" applyFont="1" applyFill="1"/>
    <xf numFmtId="0" fontId="0" fillId="0" borderId="0" xfId="0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44" fontId="0" fillId="0" borderId="0" xfId="1" applyFont="1" applyAlignment="1">
      <alignment wrapText="1"/>
    </xf>
    <xf numFmtId="0" fontId="23" fillId="0" borderId="0" xfId="0" applyFont="1" applyAlignment="1">
      <alignment horizontal="center" wrapText="1"/>
    </xf>
    <xf numFmtId="0" fontId="6" fillId="0" borderId="0" xfId="0" applyFont="1" applyBorder="1"/>
    <xf numFmtId="0" fontId="35" fillId="0" borderId="0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1</xdr:row>
      <xdr:rowOff>0</xdr:rowOff>
    </xdr:from>
    <xdr:to>
      <xdr:col>6</xdr:col>
      <xdr:colOff>2286000</xdr:colOff>
      <xdr:row>11</xdr:row>
      <xdr:rowOff>104775</xdr:rowOff>
    </xdr:to>
    <xdr:pic>
      <xdr:nvPicPr>
        <xdr:cNvPr id="2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209550"/>
          <a:ext cx="3276600" cy="2457450"/>
        </a:xfrm>
        <a:prstGeom prst="rect">
          <a:avLst/>
        </a:prstGeom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zoomScaleNormal="100" workbookViewId="0">
      <selection activeCell="D32" sqref="D32"/>
    </sheetView>
  </sheetViews>
  <sheetFormatPr defaultRowHeight="15" x14ac:dyDescent="0.25"/>
  <cols>
    <col min="1" max="1" width="10.5703125" style="96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23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2" s="3" customFormat="1" ht="16.5" customHeight="1" x14ac:dyDescent="0.25">
      <c r="A1" s="98" t="s">
        <v>14</v>
      </c>
      <c r="B1" s="8" t="s">
        <v>93</v>
      </c>
      <c r="C1" s="36"/>
      <c r="D1" s="8"/>
      <c r="E1" s="10"/>
      <c r="F1" s="11"/>
      <c r="G1" s="48"/>
      <c r="H1" s="49"/>
      <c r="I1" s="49"/>
      <c r="J1" s="50"/>
      <c r="K1" s="9"/>
      <c r="L1" s="47" t="s">
        <v>55</v>
      </c>
    </row>
    <row r="2" spans="1:12" s="3" customFormat="1" ht="16.5" customHeight="1" x14ac:dyDescent="0.25">
      <c r="A2" s="98"/>
      <c r="B2" s="122" t="s">
        <v>115</v>
      </c>
      <c r="C2" s="123"/>
      <c r="D2" s="123"/>
      <c r="E2" s="123"/>
      <c r="F2" s="123"/>
      <c r="G2" s="48"/>
      <c r="H2" s="49"/>
      <c r="I2" s="49"/>
      <c r="J2" s="50"/>
      <c r="K2" s="9"/>
      <c r="L2" s="57"/>
    </row>
    <row r="3" spans="1:12" s="2" customFormat="1" ht="16.5" customHeight="1" x14ac:dyDescent="0.25">
      <c r="A3" s="99" t="s">
        <v>54</v>
      </c>
      <c r="B3" s="95" t="s">
        <v>48</v>
      </c>
      <c r="C3" s="87" t="s">
        <v>92</v>
      </c>
      <c r="D3" s="12"/>
      <c r="E3" s="12"/>
      <c r="F3" s="13"/>
      <c r="G3" s="51"/>
      <c r="H3" s="52"/>
      <c r="I3" s="52"/>
      <c r="J3" s="53"/>
      <c r="K3" s="54"/>
    </row>
    <row r="4" spans="1:12" s="4" customFormat="1" ht="20.25" customHeight="1" x14ac:dyDescent="0.2">
      <c r="A4" s="100" t="s">
        <v>53</v>
      </c>
      <c r="B4" s="95" t="s">
        <v>49</v>
      </c>
      <c r="C4" s="86">
        <v>0.629</v>
      </c>
      <c r="D4" s="80" t="s">
        <v>50</v>
      </c>
      <c r="E4" s="75" t="s">
        <v>40</v>
      </c>
      <c r="F4" s="14"/>
      <c r="G4" s="55"/>
      <c r="H4" s="56"/>
      <c r="I4" s="56"/>
      <c r="J4" s="50"/>
      <c r="K4" s="57"/>
    </row>
    <row r="5" spans="1:12" s="4" customFormat="1" ht="20.25" customHeight="1" thickBot="1" x14ac:dyDescent="0.3">
      <c r="A5" s="101">
        <v>50</v>
      </c>
      <c r="B5" s="75"/>
      <c r="C5" s="85">
        <f>SUM(C4/C7)</f>
        <v>1</v>
      </c>
      <c r="D5" s="77" t="s">
        <v>44</v>
      </c>
      <c r="E5" s="74">
        <f>SUM(H32)</f>
        <v>1.4870503955831624</v>
      </c>
      <c r="F5" s="14"/>
      <c r="G5" s="55"/>
      <c r="H5" s="56"/>
      <c r="I5" s="56"/>
      <c r="J5" s="50"/>
      <c r="K5" s="57"/>
    </row>
    <row r="6" spans="1:12" ht="20.25" customHeight="1" thickTop="1" x14ac:dyDescent="0.25">
      <c r="A6" s="102" t="s">
        <v>14</v>
      </c>
      <c r="B6" s="75"/>
      <c r="C6" s="1" t="str">
        <f>IF(ISBLANK(C8),"-",(C4/C8))</f>
        <v>-</v>
      </c>
      <c r="D6" s="84" t="s">
        <v>45</v>
      </c>
      <c r="E6" s="16"/>
      <c r="F6" s="17"/>
      <c r="G6" s="58"/>
      <c r="H6" s="59"/>
      <c r="I6" s="59"/>
      <c r="J6" s="60"/>
      <c r="K6" s="61"/>
    </row>
    <row r="7" spans="1:12" ht="28.5" thickBot="1" x14ac:dyDescent="0.3">
      <c r="A7" s="102"/>
      <c r="B7" s="81" t="s">
        <v>46</v>
      </c>
      <c r="C7" s="82">
        <v>0.629</v>
      </c>
      <c r="D7" s="80" t="s">
        <v>51</v>
      </c>
      <c r="E7" s="75" t="s">
        <v>41</v>
      </c>
      <c r="F7" s="17"/>
      <c r="G7" s="58"/>
      <c r="H7" s="59"/>
      <c r="I7" s="59"/>
      <c r="J7" s="60"/>
      <c r="K7" s="61"/>
    </row>
    <row r="8" spans="1:12" ht="29.25" thickTop="1" thickBot="1" x14ac:dyDescent="0.3">
      <c r="A8" s="103"/>
      <c r="B8" s="83" t="s">
        <v>47</v>
      </c>
      <c r="C8" s="88"/>
      <c r="D8" s="80" t="s">
        <v>52</v>
      </c>
      <c r="E8" s="74" t="str">
        <f>IF(ISBLANK(C8),"-",(H31/C6))</f>
        <v>-</v>
      </c>
      <c r="F8" s="17"/>
      <c r="G8" s="58"/>
      <c r="H8" s="59"/>
      <c r="I8" s="59"/>
      <c r="J8" s="60"/>
      <c r="K8" s="61"/>
    </row>
    <row r="9" spans="1:12" ht="3.75" customHeight="1" thickTop="1" x14ac:dyDescent="0.25">
      <c r="A9" s="103"/>
      <c r="B9" s="18"/>
      <c r="C9" s="18"/>
      <c r="D9" s="18"/>
      <c r="E9" s="19"/>
      <c r="F9" s="17"/>
      <c r="G9" s="58"/>
      <c r="H9" s="59"/>
      <c r="I9" s="59"/>
      <c r="J9" s="60"/>
      <c r="K9" s="61"/>
    </row>
    <row r="10" spans="1:12" x14ac:dyDescent="0.25">
      <c r="A10" s="104"/>
      <c r="B10" s="7" t="s">
        <v>9</v>
      </c>
      <c r="C10" s="28" t="s">
        <v>10</v>
      </c>
      <c r="D10" s="7" t="s">
        <v>11</v>
      </c>
      <c r="F10" s="17"/>
      <c r="G10" s="58"/>
      <c r="H10" s="59"/>
      <c r="I10" s="59"/>
      <c r="J10" s="60"/>
      <c r="K10" s="61"/>
    </row>
    <row r="11" spans="1:12" x14ac:dyDescent="0.25">
      <c r="A11" s="104"/>
      <c r="B11" s="20" t="s">
        <v>12</v>
      </c>
      <c r="C11" s="38"/>
      <c r="D11" s="21"/>
      <c r="E11" s="79" t="s">
        <v>42</v>
      </c>
      <c r="F11" s="17"/>
      <c r="G11" s="58"/>
      <c r="H11" s="59"/>
      <c r="I11" s="59"/>
      <c r="J11" s="60"/>
      <c r="K11" s="61"/>
    </row>
    <row r="12" spans="1:12" ht="15.75" thickBot="1" x14ac:dyDescent="0.3">
      <c r="A12" s="104"/>
      <c r="B12" s="20" t="s">
        <v>13</v>
      </c>
      <c r="C12" s="39" t="s">
        <v>94</v>
      </c>
      <c r="D12" s="21" t="s">
        <v>95</v>
      </c>
      <c r="E12" s="78">
        <f>SUM(C4/B31)</f>
        <v>1</v>
      </c>
      <c r="F12" s="17"/>
      <c r="G12" s="58"/>
      <c r="H12" s="59"/>
      <c r="I12" s="59"/>
      <c r="J12" s="60"/>
      <c r="K12" s="61"/>
    </row>
    <row r="13" spans="1:12" ht="15" customHeight="1" thickTop="1" x14ac:dyDescent="0.25">
      <c r="A13" s="104"/>
      <c r="B13" s="20"/>
      <c r="C13" s="40" t="s">
        <v>96</v>
      </c>
      <c r="D13" s="21" t="s">
        <v>57</v>
      </c>
      <c r="E13" s="19"/>
      <c r="F13" s="17"/>
      <c r="G13" s="58"/>
      <c r="H13" s="59"/>
      <c r="I13" s="59"/>
      <c r="J13" s="60"/>
      <c r="K13" s="61"/>
    </row>
    <row r="14" spans="1:12" ht="12.75" customHeight="1" x14ac:dyDescent="0.25">
      <c r="A14" s="103"/>
      <c r="B14" s="28" t="s">
        <v>0</v>
      </c>
      <c r="C14" s="28" t="s">
        <v>4</v>
      </c>
      <c r="D14" s="29" t="s">
        <v>1</v>
      </c>
      <c r="E14" s="30" t="s">
        <v>2</v>
      </c>
      <c r="F14" s="28" t="s">
        <v>7</v>
      </c>
      <c r="G14" s="62" t="s">
        <v>8</v>
      </c>
      <c r="H14" s="63" t="s">
        <v>6</v>
      </c>
      <c r="I14" s="63" t="s">
        <v>5</v>
      </c>
      <c r="J14" s="64" t="s">
        <v>4</v>
      </c>
      <c r="K14" s="65" t="s">
        <v>56</v>
      </c>
    </row>
    <row r="15" spans="1:12" ht="12.75" customHeight="1" x14ac:dyDescent="0.25">
      <c r="A15" s="103">
        <f>IF(ISBLANK(B15),0,(SUM($A$5/$C$5)*B15))</f>
        <v>3</v>
      </c>
      <c r="B15" s="107">
        <v>0.06</v>
      </c>
      <c r="C15" s="22" t="s">
        <v>58</v>
      </c>
      <c r="D15" s="108" t="s">
        <v>59</v>
      </c>
      <c r="E15" s="23"/>
      <c r="F15" s="90" t="s">
        <v>60</v>
      </c>
      <c r="G15" s="92" t="str">
        <f>IF(F15="","",(VLOOKUP($F15,[1]SKU!$A$4:$D$3000,2,FALSE)))</f>
        <v>Rice Arborio (Risotto)</v>
      </c>
      <c r="H15" s="5">
        <f t="shared" ref="H15:H25" si="0">IF(F15="","",(B15*I15))</f>
        <v>0.12678355761472185</v>
      </c>
      <c r="I15" s="5">
        <f>IF(F15="","",(VLOOKUP(F15,[1]SKU!$A$4:$D$3000,4,FALSE)))</f>
        <v>2.1130592935786976</v>
      </c>
      <c r="J15" s="105" t="str">
        <f>IF(I15="","",(VLOOKUP($F15,[1]SKU!$A$4:$D$3000,3,FALSE)))</f>
        <v>KG</v>
      </c>
      <c r="K15" s="106" t="str">
        <f t="shared" ref="K15:K25" si="1">IF(J15="","",IF(J15=$C15,"","DIFFERENT"))</f>
        <v/>
      </c>
    </row>
    <row r="16" spans="1:12" ht="12.75" customHeight="1" x14ac:dyDescent="0.25">
      <c r="A16" s="103">
        <f>IF(ISBLANK(B16),0,(SUM($A$5/$C$5)*B16))</f>
        <v>17.5</v>
      </c>
      <c r="B16" s="107">
        <v>0.35</v>
      </c>
      <c r="C16" s="22" t="s">
        <v>61</v>
      </c>
      <c r="D16" s="24" t="s">
        <v>113</v>
      </c>
      <c r="E16" s="16"/>
      <c r="F16" s="89" t="s">
        <v>112</v>
      </c>
      <c r="G16" s="92" t="str">
        <f>IF(F16="","",(VLOOKUP($F16,[1]SKU!$A$4:$D$3000,2,FALSE)))</f>
        <v>Vegetable Stock</v>
      </c>
      <c r="H16" s="5">
        <f t="shared" si="0"/>
        <v>0.19212129999999999</v>
      </c>
      <c r="I16" s="5">
        <f>IF(F16="","",(VLOOKUP(F16,[1]SKU!$A$4:$D$3000,4,FALSE)))</f>
        <v>0.54891800000000002</v>
      </c>
      <c r="J16" s="105" t="str">
        <f>IF(I16="","",(VLOOKUP($F16,[1]SKU!$A$4:$D$3000,3,FALSE)))</f>
        <v>LT</v>
      </c>
      <c r="K16" s="106" t="str">
        <f t="shared" si="1"/>
        <v/>
      </c>
    </row>
    <row r="17" spans="1:13" ht="12.75" customHeight="1" x14ac:dyDescent="0.25">
      <c r="A17" s="103">
        <f t="shared" ref="A17:A30" si="2">IF(ISBLANK(B17),0,(SUM($A$5/$C$5)*B17))</f>
        <v>0.2</v>
      </c>
      <c r="B17" s="107">
        <v>4.0000000000000001E-3</v>
      </c>
      <c r="C17" s="22" t="s">
        <v>58</v>
      </c>
      <c r="D17" s="15" t="s">
        <v>62</v>
      </c>
      <c r="E17" s="16" t="s">
        <v>63</v>
      </c>
      <c r="F17" s="90" t="s">
        <v>64</v>
      </c>
      <c r="G17" s="92" t="str">
        <f>IF(F17="","",(VLOOKUP($F17,[1]SKU!$A$4:$D$3000,2,FALSE)))</f>
        <v>Shallot</v>
      </c>
      <c r="H17" s="5">
        <f t="shared" si="0"/>
        <v>1.0733144158906516E-2</v>
      </c>
      <c r="I17" s="5">
        <f>IF(F17="","",(VLOOKUP(F17,[1]SKU!$A$4:$D$3000,4,FALSE)))</f>
        <v>2.6832860397266289</v>
      </c>
      <c r="J17" s="105" t="str">
        <f>IF(I17="","",(VLOOKUP($F17,[1]SKU!$A$4:$D$3000,3,FALSE)))</f>
        <v>KG</v>
      </c>
      <c r="K17" s="106" t="str">
        <f t="shared" si="1"/>
        <v/>
      </c>
    </row>
    <row r="18" spans="1:13" ht="12.75" customHeight="1" x14ac:dyDescent="0.25">
      <c r="A18" s="103">
        <f t="shared" si="2"/>
        <v>1.25</v>
      </c>
      <c r="B18" s="107">
        <v>2.5000000000000001E-2</v>
      </c>
      <c r="C18" s="22" t="s">
        <v>58</v>
      </c>
      <c r="D18" s="15" t="s">
        <v>65</v>
      </c>
      <c r="E18" s="16"/>
      <c r="F18" s="90" t="s">
        <v>66</v>
      </c>
      <c r="G18" s="92" t="str">
        <f>IF(F18="","",(VLOOKUP($F18,[1]SKU!$A$4:$D$3000,2,FALSE)))</f>
        <v>Butter Unsalted Aa 1 Lb (454 Gm)</v>
      </c>
      <c r="H18" s="5">
        <f t="shared" si="0"/>
        <v>9.440405320887163E-2</v>
      </c>
      <c r="I18" s="5">
        <f>IF(F18="","",(VLOOKUP(F18,[1]SKU!$A$4:$D$3000,4,FALSE)))</f>
        <v>3.7761621283548652</v>
      </c>
      <c r="J18" s="105" t="str">
        <f>IF(I18="","",(VLOOKUP($F18,[1]SKU!$A$4:$D$3000,3,FALSE)))</f>
        <v>KG</v>
      </c>
      <c r="K18" s="106" t="str">
        <f t="shared" si="1"/>
        <v/>
      </c>
    </row>
    <row r="19" spans="1:13" ht="12.75" customHeight="1" x14ac:dyDescent="0.25">
      <c r="A19" s="103">
        <f t="shared" si="2"/>
        <v>1.7500000000000002</v>
      </c>
      <c r="B19" s="107">
        <v>3.5000000000000003E-2</v>
      </c>
      <c r="C19" s="22" t="s">
        <v>58</v>
      </c>
      <c r="D19" s="32" t="s">
        <v>67</v>
      </c>
      <c r="E19" s="23"/>
      <c r="F19" s="90" t="s">
        <v>68</v>
      </c>
      <c r="G19" s="92" t="str">
        <f>IF(F19="","",(VLOOKUP($F19,[1]SKU!$A$4:$D$3000,2,FALSE)))</f>
        <v>Parmesan For Grating</v>
      </c>
      <c r="H19" s="5">
        <f t="shared" si="0"/>
        <v>0.33884609532384508</v>
      </c>
      <c r="I19" s="5">
        <f>IF(F19="","",(VLOOKUP(F19,[1]SKU!$A$4:$D$3000,4,FALSE)))</f>
        <v>9.6813170092527159</v>
      </c>
      <c r="J19" s="105" t="str">
        <f>IF(I19="","",(VLOOKUP($F19,[1]SKU!$A$4:$D$3000,3,FALSE)))</f>
        <v>KG</v>
      </c>
      <c r="K19" s="106" t="str">
        <f t="shared" si="1"/>
        <v/>
      </c>
    </row>
    <row r="20" spans="1:13" ht="12.75" customHeight="1" x14ac:dyDescent="0.25">
      <c r="A20" s="103">
        <f t="shared" si="2"/>
        <v>1.5</v>
      </c>
      <c r="B20" s="107">
        <v>0.03</v>
      </c>
      <c r="C20" s="22" t="s">
        <v>58</v>
      </c>
      <c r="D20" s="32" t="s">
        <v>69</v>
      </c>
      <c r="E20" s="23"/>
      <c r="F20" s="90"/>
      <c r="G20" s="92" t="str">
        <f>IF(F20="","",(VLOOKUP($F20,[1]SKU!$A$4:$D$3000,2,FALSE)))</f>
        <v/>
      </c>
      <c r="H20" s="113">
        <v>0.04</v>
      </c>
      <c r="I20" s="5" t="str">
        <f>IF(F20="","",(VLOOKUP(F20,[1]SKU!$A$4:$D$3000,4,FALSE)))</f>
        <v/>
      </c>
      <c r="J20" s="105" t="str">
        <f>IF(I20="","",(VLOOKUP($F20,[1]SKU!$A$4:$D$3000,3,FALSE)))</f>
        <v/>
      </c>
      <c r="K20" s="106" t="str">
        <f t="shared" si="1"/>
        <v/>
      </c>
    </row>
    <row r="21" spans="1:13" ht="12.75" customHeight="1" x14ac:dyDescent="0.25">
      <c r="A21" s="103">
        <f t="shared" si="2"/>
        <v>0.4</v>
      </c>
      <c r="B21" s="107">
        <v>8.0000000000000002E-3</v>
      </c>
      <c r="C21" s="22" t="s">
        <v>61</v>
      </c>
      <c r="D21" s="32" t="s">
        <v>70</v>
      </c>
      <c r="E21" s="23"/>
      <c r="F21" s="90" t="s">
        <v>71</v>
      </c>
      <c r="G21" s="92" t="str">
        <f>IF(F21="","",(VLOOKUP($F21,[1]SKU!$A$4:$D$3000,2,FALSE)))</f>
        <v>Wine White 18 Ltr Bag (Crew) Alcohol 13.5% Food Item</v>
      </c>
      <c r="H21" s="5">
        <v>0.01</v>
      </c>
      <c r="I21" s="5">
        <f>IF(F21="","",(VLOOKUP(F21,[1]SKU!$A$4:$D$3000,4,FALSE)))</f>
        <v>18.433328706060188</v>
      </c>
      <c r="J21" s="105" t="str">
        <f>IF(I21="","",(VLOOKUP($F21,[1]SKU!$A$4:$D$3000,3,FALSE)))</f>
        <v>EA</v>
      </c>
      <c r="K21" s="106" t="str">
        <f t="shared" si="1"/>
        <v>DIFFERENT</v>
      </c>
      <c r="L21" s="91">
        <f>I21/18*B21</f>
        <v>8.1925905360267486E-3</v>
      </c>
    </row>
    <row r="22" spans="1:13" x14ac:dyDescent="0.25">
      <c r="A22" s="103">
        <f t="shared" si="2"/>
        <v>0.5</v>
      </c>
      <c r="B22" s="107">
        <v>0.01</v>
      </c>
      <c r="C22" s="22" t="s">
        <v>58</v>
      </c>
      <c r="D22" s="32" t="s">
        <v>72</v>
      </c>
      <c r="E22" s="23"/>
      <c r="F22" s="90" t="s">
        <v>73</v>
      </c>
      <c r="G22" s="92" t="str">
        <f>IF(F22="","",(VLOOKUP($F22,[1]SKU!$A$4:$D$3000,2,FALSE)))</f>
        <v>Pistachio Green Shelled</v>
      </c>
      <c r="H22" s="5">
        <f t="shared" si="0"/>
        <v>0.20384442531028835</v>
      </c>
      <c r="I22" s="5">
        <f>IF(F22="","",(VLOOKUP(F22,[1]SKU!$A$4:$D$3000,4,FALSE)))</f>
        <v>20.384442531028835</v>
      </c>
      <c r="J22" s="105" t="str">
        <f>IF(I22="","",(VLOOKUP($F22,[1]SKU!$A$4:$D$3000,3,FALSE)))</f>
        <v>KG</v>
      </c>
      <c r="K22" s="106" t="str">
        <f t="shared" si="1"/>
        <v/>
      </c>
    </row>
    <row r="23" spans="1:13" x14ac:dyDescent="0.25">
      <c r="A23" s="103">
        <f t="shared" si="2"/>
        <v>0.05</v>
      </c>
      <c r="B23" s="107">
        <v>1E-3</v>
      </c>
      <c r="C23" s="22" t="s">
        <v>58</v>
      </c>
      <c r="D23" s="32" t="s">
        <v>74</v>
      </c>
      <c r="E23" s="23"/>
      <c r="F23" s="66" t="s">
        <v>75</v>
      </c>
      <c r="G23" s="92" t="str">
        <f>IF(F23="","",(VLOOKUP($F23,[1]SKU!$A$4:$D$3000,2,FALSE)))</f>
        <v>SALT TABLE IODIZED</v>
      </c>
      <c r="H23" s="5">
        <f t="shared" si="0"/>
        <v>3.4324673674329979E-4</v>
      </c>
      <c r="I23" s="5">
        <f>IF(F23="","",(VLOOKUP(F23,[1]SKU!$A$4:$D$3000,4,FALSE)))</f>
        <v>0.34324673674329981</v>
      </c>
      <c r="J23" s="105" t="str">
        <f>IF(I23="","",(VLOOKUP($F23,[1]SKU!$A$4:$D$3000,3,FALSE)))</f>
        <v>KG</v>
      </c>
      <c r="K23" s="106" t="str">
        <f t="shared" si="1"/>
        <v/>
      </c>
    </row>
    <row r="24" spans="1:13" x14ac:dyDescent="0.25">
      <c r="A24" s="103">
        <f t="shared" si="2"/>
        <v>0.05</v>
      </c>
      <c r="B24" s="109">
        <v>1E-3</v>
      </c>
      <c r="C24" s="93" t="s">
        <v>58</v>
      </c>
      <c r="D24" s="32" t="s">
        <v>76</v>
      </c>
      <c r="E24" s="23"/>
      <c r="F24" s="66" t="s">
        <v>77</v>
      </c>
      <c r="G24" s="92" t="str">
        <f>IF(F24="","",(VLOOKUP($F24,[1]SKU!$A$4:$D$3000,2,FALSE)))</f>
        <v>Pepper Black Ground</v>
      </c>
      <c r="H24" s="5">
        <f t="shared" si="0"/>
        <v>1.8543221549417611E-2</v>
      </c>
      <c r="I24" s="5">
        <f>IF(F24="","",(VLOOKUP(F24,[1]SKU!$A$4:$D$3000,4,FALSE)))</f>
        <v>18.543221549417609</v>
      </c>
      <c r="J24" s="105" t="str">
        <f>IF(I24="","",(VLOOKUP($F24,[1]SKU!$A$4:$D$3000,3,FALSE)))</f>
        <v>KG</v>
      </c>
      <c r="K24" s="106" t="str">
        <f t="shared" si="1"/>
        <v/>
      </c>
    </row>
    <row r="25" spans="1:13" x14ac:dyDescent="0.25">
      <c r="A25" s="103">
        <f t="shared" si="2"/>
        <v>0.25</v>
      </c>
      <c r="B25" s="114">
        <v>5.0000000000000001E-3</v>
      </c>
      <c r="C25" s="93" t="s">
        <v>61</v>
      </c>
      <c r="D25" s="32" t="s">
        <v>78</v>
      </c>
      <c r="E25" s="23"/>
      <c r="F25" s="90" t="s">
        <v>101</v>
      </c>
      <c r="G25" s="92" t="str">
        <f>IF(F25="","",(VLOOKUP($F25,[1]SKU!$A$4:$D$3000,2,FALSE)))</f>
        <v>Oil Olive Extra Virgin</v>
      </c>
      <c r="H25" s="5">
        <f t="shared" si="0"/>
        <v>2.143135168036792E-2</v>
      </c>
      <c r="I25" s="5">
        <f>IF(F25="","",(VLOOKUP(F25,[1]SKU!$A$4:$D$3000,4,FALSE)))</f>
        <v>4.2862703360735841</v>
      </c>
      <c r="J25" s="105" t="str">
        <f>IF(I25="","",(VLOOKUP($F25,[1]SKU!$A$4:$D$3000,3,FALSE)))</f>
        <v>LT</v>
      </c>
      <c r="K25" s="106" t="str">
        <f t="shared" si="1"/>
        <v/>
      </c>
    </row>
    <row r="26" spans="1:13" x14ac:dyDescent="0.25">
      <c r="A26" s="103">
        <f t="shared" si="2"/>
        <v>5</v>
      </c>
      <c r="B26" s="111">
        <v>0.1</v>
      </c>
      <c r="C26" s="93" t="s">
        <v>97</v>
      </c>
      <c r="D26" s="32" t="s">
        <v>79</v>
      </c>
      <c r="E26" s="23" t="s">
        <v>100</v>
      </c>
      <c r="F26" s="110"/>
      <c r="G26" s="92"/>
      <c r="H26" s="5">
        <v>0.43</v>
      </c>
      <c r="J26" s="105"/>
      <c r="K26" s="106"/>
    </row>
    <row r="27" spans="1:13" x14ac:dyDescent="0.25">
      <c r="A27" s="103"/>
      <c r="B27" s="25"/>
      <c r="C27" s="15"/>
      <c r="D27" s="25"/>
      <c r="E27" s="16"/>
      <c r="F27" s="17"/>
      <c r="G27" s="92"/>
      <c r="J27" s="105"/>
      <c r="K27" s="106"/>
    </row>
    <row r="28" spans="1:13" x14ac:dyDescent="0.25">
      <c r="A28" s="103">
        <f t="shared" si="2"/>
        <v>0</v>
      </c>
      <c r="B28" s="109"/>
      <c r="C28" s="37"/>
      <c r="D28" s="108"/>
      <c r="E28" s="23"/>
      <c r="F28" s="90"/>
      <c r="G28" s="92"/>
      <c r="J28" s="105"/>
      <c r="K28" s="106"/>
      <c r="M28" s="91" t="s">
        <v>14</v>
      </c>
    </row>
    <row r="29" spans="1:13" x14ac:dyDescent="0.25">
      <c r="A29" s="103">
        <f t="shared" si="2"/>
        <v>0</v>
      </c>
      <c r="B29" s="109"/>
      <c r="C29" s="37"/>
      <c r="D29" s="15"/>
      <c r="E29" s="16"/>
      <c r="F29" s="90"/>
      <c r="G29" s="92"/>
      <c r="J29" s="105"/>
      <c r="K29" s="106"/>
      <c r="M29" s="91" t="s">
        <v>14</v>
      </c>
    </row>
    <row r="30" spans="1:13" x14ac:dyDescent="0.25">
      <c r="A30" s="103">
        <f t="shared" si="2"/>
        <v>0</v>
      </c>
      <c r="B30" s="94"/>
      <c r="C30" s="22"/>
      <c r="D30" s="92"/>
      <c r="E30" s="23"/>
      <c r="F30" s="90"/>
      <c r="G30" s="67"/>
      <c r="H30" s="59"/>
      <c r="I30" s="59"/>
      <c r="J30" s="60"/>
      <c r="K30" s="68" t="str">
        <f>IF(J30="","",IF(J30=#REF!,"","DIFFERENT"))</f>
        <v/>
      </c>
    </row>
    <row r="31" spans="1:13" ht="15.75" customHeight="1" x14ac:dyDescent="0.25">
      <c r="A31" s="97" t="s">
        <v>39</v>
      </c>
      <c r="B31" s="76">
        <f>SUM(B15:B30)</f>
        <v>0.629</v>
      </c>
      <c r="C31" s="17"/>
      <c r="D31" s="15"/>
      <c r="E31" s="26"/>
      <c r="F31" s="17"/>
      <c r="G31" s="69" t="s">
        <v>38</v>
      </c>
      <c r="H31" s="70">
        <f>SUM(H15:H30)</f>
        <v>1.4870503955831624</v>
      </c>
      <c r="I31" s="59" t="str">
        <f>IF(F31="","",VLOOKUP(F31,[1]SKU!$A$5:$D$3000,4,FALSE))</f>
        <v/>
      </c>
      <c r="J31" s="60" t="str">
        <f>IF(F31="","",(VLOOKUP(F31,[1]SKU!$A$5:$D$3000,3,FALSE)))</f>
        <v/>
      </c>
      <c r="K31" s="68"/>
    </row>
    <row r="32" spans="1:13" s="6" customFormat="1" ht="15" customHeight="1" x14ac:dyDescent="0.25">
      <c r="A32" s="28"/>
      <c r="B32" s="25"/>
      <c r="C32" s="17"/>
      <c r="D32" s="14"/>
      <c r="E32" s="14"/>
      <c r="F32" s="24"/>
      <c r="G32" s="71" t="s">
        <v>43</v>
      </c>
      <c r="H32" s="72">
        <f>H31/C5</f>
        <v>1.4870503955831624</v>
      </c>
      <c r="I32" s="72" t="str">
        <f>IF(F32="","",VLOOKUP(F32,[1]SKU!$A$5:$D$3000,4,FALSE))</f>
        <v/>
      </c>
      <c r="J32" s="73" t="str">
        <f>IF(F32="","",(VLOOKUP(F32,[1]SKU!$A$5:$D$3000,3,FALSE)))</f>
        <v/>
      </c>
      <c r="K32" s="68"/>
    </row>
    <row r="33" spans="1:12" s="6" customFormat="1" ht="15" customHeight="1" x14ac:dyDescent="0.25">
      <c r="A33" s="25"/>
      <c r="B33" s="15"/>
      <c r="C33" s="118" t="s">
        <v>99</v>
      </c>
      <c r="D33" s="119"/>
      <c r="E33" s="17"/>
      <c r="F33" s="92" t="str">
        <f>IF(E33="","",(VLOOKUP($F33,[1]SKU!$A$4:$D$3000,2,FALSE)))</f>
        <v/>
      </c>
      <c r="G33" s="5" t="str">
        <f t="shared" ref="G33" si="3">IF(E33="","",(A33*H33))</f>
        <v/>
      </c>
      <c r="H33" s="5" t="str">
        <f>IF(E33="","",(VLOOKUP(E33,[1]SKU!$A$4:$D$3000,4,FALSE)))</f>
        <v/>
      </c>
      <c r="I33" s="105" t="str">
        <f>IF(H33="","",(VLOOKUP($F33,[1]SKU!$A$4:$D$3000,3,FALSE)))</f>
        <v/>
      </c>
      <c r="J33" s="106" t="str">
        <f t="shared" ref="J33" si="4">IF(I33="","",IF(I33=$C33,"","DIFFERENT"))</f>
        <v/>
      </c>
      <c r="K33"/>
    </row>
    <row r="34" spans="1:12" s="6" customFormat="1" ht="15" customHeight="1" x14ac:dyDescent="0.25">
      <c r="A34" s="109"/>
      <c r="B34" s="109">
        <v>0.25</v>
      </c>
      <c r="C34" s="37" t="s">
        <v>58</v>
      </c>
      <c r="D34" s="108" t="s">
        <v>80</v>
      </c>
      <c r="E34" s="23"/>
      <c r="F34" s="90" t="s">
        <v>102</v>
      </c>
      <c r="G34" s="92" t="str">
        <f>IF(F34="","",(VLOOKUP($F34,[1]SKU!$A$4:$D$3000,2,FALSE)))</f>
        <v>Gorgonzola (Dolcelatte) Wisconsin</v>
      </c>
      <c r="H34" s="5">
        <f t="shared" ref="H34:H35" si="5">IF(F34="","",(B34*I34))</f>
        <v>1.6750471705720138</v>
      </c>
      <c r="I34" s="5">
        <f>IF(F34="","",(VLOOKUP(F34,[1]SKU!$A$4:$D$3000,4,FALSE)))</f>
        <v>6.7001886822880552</v>
      </c>
      <c r="J34" s="105" t="str">
        <f>IF(I34="","",(VLOOKUP($F34,[1]SKU!$A$4:$D$3000,3,FALSE)))</f>
        <v>KG</v>
      </c>
      <c r="K34" s="106" t="str">
        <f t="shared" ref="K34:K35" si="6">IF(J34="","",IF(J34=$C34,"","DIFFERENT"))</f>
        <v/>
      </c>
      <c r="L34"/>
    </row>
    <row r="35" spans="1:12" s="6" customFormat="1" ht="15" customHeight="1" x14ac:dyDescent="0.25">
      <c r="A35" s="109">
        <v>1</v>
      </c>
      <c r="B35" s="109">
        <v>1</v>
      </c>
      <c r="C35" s="37" t="s">
        <v>97</v>
      </c>
      <c r="D35" s="15" t="s">
        <v>81</v>
      </c>
      <c r="E35" s="16"/>
      <c r="F35" s="90" t="s">
        <v>82</v>
      </c>
      <c r="G35" s="92" t="str">
        <f>IF(F35="","",(VLOOKUP($F35,[1]SKU!$A$4:$D$3000,2,FALSE)))</f>
        <v>Cream Whipping Long Life Qts (Liter) Butterfat Min 36%</v>
      </c>
      <c r="H35" s="5">
        <f t="shared" si="5"/>
        <v>2.6726888748001931</v>
      </c>
      <c r="I35" s="5">
        <f>IF(F35="","",(VLOOKUP(F35,[1]SKU!$A$4:$D$3000,4,FALSE)))</f>
        <v>2.6726888748001931</v>
      </c>
      <c r="J35" s="105" t="s">
        <v>98</v>
      </c>
      <c r="K35" s="106" t="str">
        <f t="shared" si="6"/>
        <v/>
      </c>
      <c r="L35"/>
    </row>
    <row r="36" spans="1:12" s="6" customFormat="1" ht="15" customHeight="1" x14ac:dyDescent="0.25">
      <c r="A36" s="109"/>
      <c r="B36" s="109"/>
      <c r="C36" s="124" t="s">
        <v>103</v>
      </c>
      <c r="D36" s="125"/>
      <c r="E36" s="16"/>
      <c r="F36" s="90"/>
      <c r="G36" s="92"/>
      <c r="H36" s="5"/>
      <c r="I36" s="5"/>
      <c r="J36" s="105"/>
      <c r="K36" s="106"/>
      <c r="L36"/>
    </row>
    <row r="37" spans="1:12" s="6" customFormat="1" ht="15" customHeight="1" x14ac:dyDescent="0.25">
      <c r="A37" s="109"/>
      <c r="B37" s="109">
        <v>0.05</v>
      </c>
      <c r="C37" s="37" t="s">
        <v>104</v>
      </c>
      <c r="D37" s="15" t="s">
        <v>105</v>
      </c>
      <c r="E37" s="16" t="s">
        <v>106</v>
      </c>
      <c r="F37" s="90" t="s">
        <v>107</v>
      </c>
      <c r="G37" s="92" t="str">
        <f>IF(F37="","",(VLOOKUP($F37,[1]SKU!$A$4:$D$3000,2,FALSE)))</f>
        <v>Beetroot Red Topped, Fresh, Raw</v>
      </c>
      <c r="H37" s="5">
        <f t="shared" ref="H37" si="7">IF(F37="","",(B37*I37))</f>
        <v>4.3791338998044139E-2</v>
      </c>
      <c r="I37" s="5">
        <f>IF(F37="","",(VLOOKUP(F37,[1]SKU!$A$4:$D$3000,4,FALSE)))</f>
        <v>0.87582677996088276</v>
      </c>
      <c r="J37" s="105" t="str">
        <f>IF(I37="","",(VLOOKUP($F37,[1]SKU!$A$4:$D$3000,3,FALSE)))</f>
        <v>KG</v>
      </c>
      <c r="K37" s="106" t="str">
        <f t="shared" ref="K37" si="8">IF(J37="","",IF(J37=$C37,"","DIFFERENT"))</f>
        <v/>
      </c>
      <c r="L37"/>
    </row>
    <row r="38" spans="1:12" s="6" customFormat="1" ht="15" customHeight="1" x14ac:dyDescent="0.25">
      <c r="A38" s="109"/>
      <c r="B38" s="109"/>
      <c r="C38" s="37"/>
      <c r="D38" s="15"/>
      <c r="E38" s="16"/>
      <c r="F38" s="90"/>
      <c r="G38" s="92"/>
      <c r="H38" s="5"/>
      <c r="I38" s="5"/>
      <c r="J38" s="105"/>
      <c r="K38" s="106"/>
      <c r="L38"/>
    </row>
    <row r="39" spans="1:12" s="6" customFormat="1" ht="15" customHeight="1" x14ac:dyDescent="0.25">
      <c r="A39" s="109"/>
      <c r="B39" s="109"/>
      <c r="C39" s="37"/>
      <c r="D39" s="15"/>
      <c r="E39" s="16"/>
      <c r="F39" s="90"/>
      <c r="G39" s="92"/>
      <c r="H39" s="5"/>
      <c r="I39" s="5"/>
      <c r="J39" s="105"/>
      <c r="K39" s="106"/>
      <c r="L39"/>
    </row>
    <row r="40" spans="1:12" s="6" customFormat="1" ht="15" customHeight="1" x14ac:dyDescent="0.25">
      <c r="A40" s="28"/>
      <c r="B40" s="25"/>
      <c r="C40" s="17"/>
      <c r="D40" s="14"/>
      <c r="E40" s="14"/>
      <c r="F40" s="24"/>
      <c r="G40" s="71"/>
      <c r="H40" s="72">
        <f>H34+H35</f>
        <v>4.3477360453722067</v>
      </c>
      <c r="I40" s="72"/>
      <c r="J40" s="73"/>
      <c r="K40" s="68"/>
    </row>
    <row r="41" spans="1:12" s="6" customFormat="1" ht="15" customHeight="1" x14ac:dyDescent="0.25">
      <c r="A41" s="28" t="s">
        <v>3</v>
      </c>
      <c r="B41" s="25"/>
      <c r="C41" s="17"/>
      <c r="D41" s="14"/>
      <c r="E41" s="14"/>
      <c r="F41" s="24"/>
      <c r="G41" s="71"/>
      <c r="H41" s="72">
        <f>H40/10</f>
        <v>0.43477360453722069</v>
      </c>
      <c r="I41" s="72"/>
      <c r="J41" s="73"/>
      <c r="K41" s="68"/>
    </row>
    <row r="42" spans="1:12" s="6" customFormat="1" ht="15" customHeight="1" x14ac:dyDescent="0.25">
      <c r="A42" s="28"/>
      <c r="B42" s="25"/>
      <c r="C42" s="17"/>
      <c r="D42" s="112" t="s">
        <v>108</v>
      </c>
      <c r="E42" s="14"/>
      <c r="F42" s="24"/>
      <c r="G42" s="71"/>
      <c r="H42" s="72"/>
      <c r="I42" s="72"/>
      <c r="J42" s="73"/>
      <c r="K42" s="68"/>
    </row>
    <row r="43" spans="1:12" s="6" customFormat="1" ht="15" customHeight="1" x14ac:dyDescent="0.25">
      <c r="A43" s="28"/>
      <c r="B43" s="126" t="s">
        <v>109</v>
      </c>
      <c r="C43" s="127"/>
      <c r="D43" s="127"/>
      <c r="E43" s="127"/>
      <c r="F43" s="127"/>
      <c r="G43" s="127"/>
      <c r="H43" s="72"/>
      <c r="I43" s="72"/>
      <c r="J43" s="73"/>
      <c r="K43" s="68"/>
    </row>
    <row r="44" spans="1:12" s="6" customFormat="1" ht="15" customHeight="1" x14ac:dyDescent="0.25">
      <c r="A44" s="28"/>
      <c r="B44" s="25"/>
      <c r="C44" s="17"/>
      <c r="D44" s="14"/>
      <c r="E44" s="14"/>
      <c r="F44" s="24"/>
      <c r="G44" s="71"/>
      <c r="H44" s="72"/>
      <c r="I44" s="72"/>
      <c r="J44" s="73"/>
      <c r="K44" s="68"/>
    </row>
    <row r="45" spans="1:12" s="6" customFormat="1" ht="15" customHeight="1" x14ac:dyDescent="0.25">
      <c r="A45" s="28"/>
      <c r="B45" s="127" t="s">
        <v>110</v>
      </c>
      <c r="C45" s="127"/>
      <c r="D45" s="127"/>
      <c r="E45" s="127"/>
      <c r="F45" s="127"/>
      <c r="G45" s="127"/>
      <c r="H45" s="72"/>
      <c r="I45" s="72"/>
      <c r="J45" s="73"/>
      <c r="K45" s="68"/>
    </row>
    <row r="46" spans="1:12" s="6" customFormat="1" ht="15" customHeight="1" x14ac:dyDescent="0.25">
      <c r="A46" s="28"/>
      <c r="B46" s="25"/>
      <c r="C46" s="17"/>
      <c r="D46" s="14"/>
      <c r="E46" s="14"/>
      <c r="F46" s="24"/>
      <c r="G46" s="71"/>
      <c r="H46" s="72"/>
      <c r="I46" s="72"/>
      <c r="J46" s="73"/>
      <c r="K46" s="68"/>
    </row>
    <row r="47" spans="1:12" s="6" customFormat="1" ht="15" customHeight="1" x14ac:dyDescent="0.25">
      <c r="A47" s="28"/>
      <c r="B47" s="25"/>
      <c r="C47" s="17"/>
      <c r="D47" s="112" t="s">
        <v>111</v>
      </c>
      <c r="E47" s="14"/>
      <c r="F47" s="24"/>
      <c r="G47" s="71"/>
      <c r="H47" s="72"/>
      <c r="I47" s="72"/>
      <c r="J47" s="73"/>
      <c r="K47" s="68"/>
    </row>
    <row r="48" spans="1:12" s="6" customFormat="1" ht="15" customHeight="1" x14ac:dyDescent="0.25">
      <c r="A48" s="28"/>
      <c r="B48" s="25"/>
      <c r="C48" s="17"/>
      <c r="D48" s="14"/>
      <c r="E48" s="14"/>
      <c r="F48" s="24"/>
      <c r="G48" s="71"/>
      <c r="H48" s="72"/>
      <c r="I48" s="72"/>
      <c r="J48" s="73"/>
      <c r="K48" s="68"/>
    </row>
    <row r="49" spans="1:11" s="6" customFormat="1" ht="15" customHeight="1" x14ac:dyDescent="0.25">
      <c r="A49" s="18"/>
      <c r="B49" s="15" t="s">
        <v>83</v>
      </c>
      <c r="C49" s="15"/>
      <c r="D49" s="14"/>
      <c r="E49" s="14"/>
      <c r="F49" s="24"/>
      <c r="G49" s="58"/>
      <c r="H49" s="72"/>
      <c r="I49" s="72"/>
      <c r="J49" s="73"/>
      <c r="K49" s="68"/>
    </row>
    <row r="50" spans="1:11" s="6" customFormat="1" ht="15" customHeight="1" x14ac:dyDescent="0.25">
      <c r="A50" s="97"/>
      <c r="B50" s="14"/>
      <c r="C50" s="14"/>
      <c r="D50" s="14"/>
      <c r="E50" s="14"/>
      <c r="F50" s="24"/>
      <c r="G50" s="58"/>
      <c r="H50" s="72"/>
      <c r="I50" s="72" t="str">
        <f>IF(F50="","",VLOOKUP(F50,[1]SKU!$A$5:$D$3000,4,FALSE))</f>
        <v/>
      </c>
      <c r="J50" s="73" t="str">
        <f>IF(F50="","",(VLOOKUP(F50,[1]SKU!$A$5:$D$3000,3,FALSE)))</f>
        <v/>
      </c>
      <c r="K50" s="68"/>
    </row>
    <row r="51" spans="1:11" s="6" customFormat="1" ht="15" customHeight="1" x14ac:dyDescent="0.25">
      <c r="A51" s="97"/>
      <c r="B51" s="15" t="s">
        <v>84</v>
      </c>
      <c r="C51" s="14"/>
      <c r="D51" s="14"/>
      <c r="E51" s="14"/>
      <c r="F51" s="24"/>
      <c r="G51" s="58"/>
      <c r="H51" s="72"/>
      <c r="I51" s="72"/>
      <c r="J51" s="73"/>
      <c r="K51" s="68"/>
    </row>
    <row r="52" spans="1:11" s="6" customFormat="1" ht="15" customHeight="1" x14ac:dyDescent="0.25">
      <c r="A52" s="97"/>
      <c r="B52" s="14"/>
      <c r="C52" s="14"/>
      <c r="D52" s="14"/>
      <c r="E52" s="14"/>
      <c r="F52" s="24"/>
      <c r="G52" s="58"/>
      <c r="H52" s="58"/>
      <c r="I52" s="72" t="str">
        <f>IF(F52="","",VLOOKUP(F52,[1]SKU!$A$5:$D$3000,4,FALSE))</f>
        <v/>
      </c>
      <c r="J52" s="73" t="str">
        <f>IF(F52="","",(VLOOKUP(F52,[1]SKU!$A$5:$D$3000,3,FALSE)))</f>
        <v/>
      </c>
      <c r="K52" s="68"/>
    </row>
    <row r="53" spans="1:11" s="6" customFormat="1" ht="15" customHeight="1" x14ac:dyDescent="0.25">
      <c r="A53" s="97"/>
      <c r="B53" s="15" t="s">
        <v>85</v>
      </c>
      <c r="C53" s="14"/>
      <c r="D53" s="14"/>
      <c r="E53" s="14"/>
      <c r="F53" s="24"/>
      <c r="G53" s="58"/>
      <c r="H53" s="72"/>
      <c r="I53" s="72"/>
      <c r="J53" s="73"/>
      <c r="K53" s="68"/>
    </row>
    <row r="54" spans="1:11" s="6" customFormat="1" ht="15" customHeight="1" x14ac:dyDescent="0.25">
      <c r="A54" s="97"/>
      <c r="B54" s="14" t="s">
        <v>86</v>
      </c>
      <c r="C54" s="14"/>
      <c r="D54" s="14"/>
      <c r="E54" s="14"/>
      <c r="F54" s="24"/>
      <c r="G54" s="58"/>
      <c r="H54" s="72"/>
      <c r="I54" s="72" t="str">
        <f>IF(F54="","",VLOOKUP(F54,[1]SKU!$A$5:$D$3000,4,FALSE))</f>
        <v/>
      </c>
      <c r="J54" s="73" t="str">
        <f>IF(F54="","",(VLOOKUP(F54,[1]SKU!$A$5:$D$3000,3,FALSE)))</f>
        <v/>
      </c>
      <c r="K54" s="68"/>
    </row>
    <row r="55" spans="1:11" s="6" customFormat="1" ht="15" customHeight="1" x14ac:dyDescent="0.25">
      <c r="A55" s="97"/>
      <c r="B55" s="14"/>
      <c r="C55" s="14"/>
      <c r="D55" s="14"/>
      <c r="E55" s="14"/>
      <c r="F55" s="24"/>
      <c r="G55" s="58"/>
      <c r="H55" s="72"/>
      <c r="I55" s="72"/>
      <c r="J55" s="73"/>
      <c r="K55" s="68"/>
    </row>
    <row r="56" spans="1:11" s="6" customFormat="1" ht="15" customHeight="1" x14ac:dyDescent="0.25">
      <c r="A56" s="97"/>
      <c r="B56" s="15" t="s">
        <v>87</v>
      </c>
      <c r="C56" s="14"/>
      <c r="D56" s="14"/>
      <c r="E56" s="14"/>
      <c r="F56" s="24"/>
      <c r="G56" s="58"/>
      <c r="H56" s="72"/>
      <c r="I56" s="72"/>
      <c r="J56" s="73"/>
      <c r="K56" s="68"/>
    </row>
    <row r="57" spans="1:11" s="6" customFormat="1" x14ac:dyDescent="0.25">
      <c r="A57" s="97"/>
      <c r="B57" s="14" t="s">
        <v>88</v>
      </c>
      <c r="C57" s="14"/>
      <c r="D57" s="14"/>
      <c r="E57" s="14"/>
      <c r="F57" s="24"/>
      <c r="G57" s="58"/>
      <c r="H57" s="72"/>
      <c r="I57" s="72" t="str">
        <f>IF(F57="","",VLOOKUP(F57,[1]SKU!$A$5:$D$3000,4,FALSE))</f>
        <v/>
      </c>
      <c r="J57" s="73" t="str">
        <f>IF(F57="","",(VLOOKUP(F57,[1]SKU!$A$5:$D$3000,3,FALSE)))</f>
        <v/>
      </c>
      <c r="K57" s="68"/>
    </row>
    <row r="58" spans="1:11" s="6" customFormat="1" x14ac:dyDescent="0.25">
      <c r="A58" s="97"/>
      <c r="B58" s="15"/>
      <c r="C58" s="14"/>
      <c r="D58" s="14"/>
      <c r="E58" s="14"/>
      <c r="F58" s="24"/>
      <c r="G58" s="58"/>
      <c r="H58" s="72"/>
      <c r="I58" s="72" t="str">
        <f>IF(F58="","",VLOOKUP(F58,[1]SKU!$A$5:$D$3000,4,FALSE))</f>
        <v/>
      </c>
      <c r="J58" s="73" t="str">
        <f>IF(F58="","",(VLOOKUP(F58,[1]SKU!$A$5:$D$3000,3,FALSE)))</f>
        <v/>
      </c>
      <c r="K58" s="68"/>
    </row>
    <row r="59" spans="1:11" s="6" customFormat="1" x14ac:dyDescent="0.25">
      <c r="A59" s="97"/>
      <c r="B59" s="14" t="s">
        <v>89</v>
      </c>
      <c r="C59" s="14"/>
      <c r="D59" s="14"/>
      <c r="E59" s="14"/>
      <c r="F59" s="24"/>
      <c r="G59" s="58"/>
      <c r="H59" s="72"/>
      <c r="I59" s="72" t="str">
        <f>IF(F59="","",VLOOKUP(F59,[1]SKU!$A$5:$D$3000,4,FALSE))</f>
        <v/>
      </c>
      <c r="J59" s="73" t="str">
        <f>IF(F59="","",(VLOOKUP(F59,[1]SKU!$A$5:$D$3000,3,FALSE)))</f>
        <v/>
      </c>
      <c r="K59" s="68"/>
    </row>
    <row r="60" spans="1:11" s="6" customFormat="1" x14ac:dyDescent="0.25">
      <c r="A60" s="97"/>
      <c r="B60" s="15"/>
      <c r="C60" s="14"/>
      <c r="D60" s="14"/>
      <c r="E60" s="14"/>
      <c r="F60" s="24"/>
      <c r="G60" s="58"/>
      <c r="H60" s="72"/>
      <c r="I60" s="72" t="str">
        <f>IF(F60="","",VLOOKUP(F60,[1]SKU!$A$5:$D$3000,4,FALSE))</f>
        <v/>
      </c>
      <c r="J60" s="73" t="str">
        <f>IF(F60="","",(VLOOKUP(F60,[1]SKU!$A$5:$D$3000,3,FALSE)))</f>
        <v/>
      </c>
      <c r="K60" s="68"/>
    </row>
    <row r="61" spans="1:11" s="6" customFormat="1" x14ac:dyDescent="0.25">
      <c r="A61" s="37"/>
      <c r="B61" s="14" t="s">
        <v>90</v>
      </c>
      <c r="C61" s="14"/>
      <c r="D61" s="14"/>
      <c r="E61" s="14"/>
      <c r="F61" s="24"/>
      <c r="G61" s="58" t="str">
        <f>IF(F61="","",(VLOOKUP(F61,[1]SKU!$A$5:$D$3000,2,FALSE)))</f>
        <v/>
      </c>
      <c r="H61" s="72"/>
      <c r="I61" s="72" t="str">
        <f>IF(F61="","",VLOOKUP(F61,[1]SKU!$A$5:$D$3000,4,FALSE))</f>
        <v/>
      </c>
      <c r="J61" s="73" t="str">
        <f>IF(F61="","",(VLOOKUP(F61,[1]SKU!$A$5:$D$3000,3,FALSE)))</f>
        <v/>
      </c>
      <c r="K61" s="68"/>
    </row>
    <row r="62" spans="1:11" s="6" customFormat="1" x14ac:dyDescent="0.25">
      <c r="A62" s="97"/>
      <c r="B62" s="15" t="s">
        <v>91</v>
      </c>
      <c r="C62" s="14"/>
      <c r="D62" s="14"/>
      <c r="E62" s="14"/>
      <c r="F62" s="24"/>
      <c r="G62" s="58" t="str">
        <f>IF(F62="","",(VLOOKUP(F62,[1]SKU!$A$5:$D$3000,2,FALSE)))</f>
        <v/>
      </c>
      <c r="H62" s="72"/>
      <c r="I62" s="72" t="str">
        <f>IF(F62="","",VLOOKUP(F62,[1]SKU!$A$5:$D$3000,4,FALSE))</f>
        <v/>
      </c>
      <c r="J62" s="73" t="str">
        <f>IF(F62="","",(VLOOKUP(F62,[1]SKU!$A$5:$D$3000,3,FALSE)))</f>
        <v/>
      </c>
      <c r="K62" s="68"/>
    </row>
    <row r="63" spans="1:11" s="6" customFormat="1" x14ac:dyDescent="0.25">
      <c r="A63" s="97"/>
      <c r="B63" s="14"/>
      <c r="C63" s="14"/>
      <c r="D63" s="14"/>
      <c r="E63" s="14"/>
      <c r="F63" s="24"/>
      <c r="G63" s="58" t="str">
        <f>IF(F63="","",(VLOOKUP(F63,[2]SKU!$A$5:$D$3000,2,FALSE)))</f>
        <v/>
      </c>
      <c r="H63" s="72"/>
      <c r="I63" s="72" t="str">
        <f>IF(F63="","",VLOOKUP(F63,[1]SKU!$A$5:$D$3000,4,FALSE))</f>
        <v/>
      </c>
      <c r="J63" s="73" t="str">
        <f>IF(F63="","",(VLOOKUP(F63,[1]SKU!$A$5:$D$3000,3,FALSE)))</f>
        <v/>
      </c>
      <c r="K63" s="68"/>
    </row>
    <row r="64" spans="1:11" s="6" customFormat="1" x14ac:dyDescent="0.25">
      <c r="A64" s="97"/>
      <c r="B64" s="14"/>
      <c r="C64" s="14"/>
      <c r="D64" s="14"/>
      <c r="E64" s="14"/>
      <c r="F64" s="24"/>
      <c r="G64" s="33" t="str">
        <f>IF(F64="","",(VLOOKUP(F64,[2]SKU!$A$5:$D$3000,2,FALSE)))</f>
        <v/>
      </c>
      <c r="H64" s="35"/>
      <c r="I64" s="35" t="str">
        <f>IF(F64="","",VLOOKUP(F64,[1]SKU!$A$5:$D$3000,4,FALSE))</f>
        <v/>
      </c>
      <c r="J64" s="45" t="str">
        <f>IF(F64="","",(VLOOKUP(F64,[1]SKU!$A$5:$D$3000,3,FALSE)))</f>
        <v/>
      </c>
      <c r="K64" s="41"/>
    </row>
    <row r="65" spans="1:11" x14ac:dyDescent="0.25">
      <c r="A65" s="97"/>
      <c r="B65" s="27"/>
      <c r="C65" s="14"/>
      <c r="D65" s="115" t="s">
        <v>114</v>
      </c>
      <c r="E65" s="32" t="s">
        <v>14</v>
      </c>
      <c r="F65" s="17"/>
      <c r="G65" s="33" t="str">
        <f>IF(F65="","",(VLOOKUP(F65,[2]SKU!$A$5:$D$3000,2,FALSE)))</f>
        <v/>
      </c>
      <c r="H65" s="34"/>
      <c r="I65" s="34" t="str">
        <f>IF(F65="","",VLOOKUP(F65,[1]SKU!$A$5:$D$3000,4,FALSE))</f>
        <v/>
      </c>
      <c r="J65" s="44" t="str">
        <f>IF(F65="","",(VLOOKUP(F65,[1]SKU!$A$5:$D$3000,3,FALSE)))</f>
        <v/>
      </c>
      <c r="K65" s="41"/>
    </row>
    <row r="66" spans="1:11" x14ac:dyDescent="0.25">
      <c r="A66" s="97"/>
      <c r="B66" s="15"/>
      <c r="C66" s="15"/>
      <c r="D66" s="37"/>
      <c r="E66" s="14"/>
      <c r="F66" s="17"/>
      <c r="G66" s="33" t="str">
        <f>IF(F66="","",(VLOOKUP(F66,[2]SKU!$A$5:$B$3000,2,FALSE)))</f>
        <v/>
      </c>
      <c r="H66" s="34"/>
      <c r="I66" s="34" t="str">
        <f>IF(F66="","",VLOOKUP(F66,[1]SKU!$A$5:$D$3000,4,FALSE))</f>
        <v/>
      </c>
      <c r="J66" s="44" t="str">
        <f>IF(F66="","",(VLOOKUP(F66,[1]SKU!$A$5:$D$3000,3,FALSE)))</f>
        <v/>
      </c>
      <c r="K66" s="41"/>
    </row>
    <row r="67" spans="1:11" x14ac:dyDescent="0.25">
      <c r="B67" s="120" t="s">
        <v>116</v>
      </c>
      <c r="C67" s="120"/>
      <c r="D67" s="120"/>
      <c r="E67" s="120"/>
      <c r="F67" s="120"/>
      <c r="G67" s="120"/>
      <c r="I67" s="5" t="str">
        <f>IF(F67="","",VLOOKUP(F67,[1]SKU!$A$5:$D$3000,4,FALSE))</f>
        <v/>
      </c>
      <c r="J67" s="46" t="str">
        <f>IF(F67="","",(VLOOKUP(F67,[1]SKU!$A$5:$D$3000,3,FALSE)))</f>
        <v/>
      </c>
      <c r="K67" s="42"/>
    </row>
    <row r="68" spans="1:11" x14ac:dyDescent="0.25">
      <c r="G68" s="6" t="str">
        <f>IF(F68="","",(VLOOKUP(F68,[2]SKU!$A$5:$B$3000,2,FALSE)))</f>
        <v/>
      </c>
    </row>
    <row r="69" spans="1:11" x14ac:dyDescent="0.25">
      <c r="B69" s="121" t="s">
        <v>117</v>
      </c>
      <c r="C69" s="121"/>
      <c r="D69" s="121"/>
      <c r="E69" s="121"/>
      <c r="F69" s="121"/>
      <c r="G69" s="121"/>
      <c r="H69" s="116"/>
      <c r="I69" s="116"/>
      <c r="J69" s="117"/>
    </row>
    <row r="70" spans="1:11" x14ac:dyDescent="0.25">
      <c r="G70" s="6" t="str">
        <f>IF(F70="","",(VLOOKUP(F70,[2]SKU!$A$5:$B$3000,2,FALSE)))</f>
        <v/>
      </c>
    </row>
    <row r="71" spans="1:11" x14ac:dyDescent="0.25">
      <c r="G71" s="6" t="str">
        <f>IF(F71="","",(VLOOKUP(F71,[2]SKU!$A$5:$B$3000,2,FALSE)))</f>
        <v/>
      </c>
    </row>
  </sheetData>
  <mergeCells count="6">
    <mergeCell ref="B67:G67"/>
    <mergeCell ref="B69:G69"/>
    <mergeCell ref="B2:F2"/>
    <mergeCell ref="C36:D36"/>
    <mergeCell ref="B43:G43"/>
    <mergeCell ref="B45:G45"/>
  </mergeCells>
  <conditionalFormatting sqref="K31:K32 K40:K67">
    <cfRule type="cellIs" dxfId="7" priority="27" operator="equal">
      <formula>"DIFFERENT"</formula>
    </cfRule>
  </conditionalFormatting>
  <conditionalFormatting sqref="K30">
    <cfRule type="containsText" dxfId="6" priority="7" operator="containsText" text="DIFFERENT">
      <formula>NOT(ISERROR(SEARCH("DIFFERENT",K30)))</formula>
    </cfRule>
    <cfRule type="cellIs" dxfId="5" priority="8" operator="equal">
      <formula>"DIFFERENT"</formula>
    </cfRule>
  </conditionalFormatting>
  <conditionalFormatting sqref="K15:K26">
    <cfRule type="cellIs" dxfId="4" priority="5" operator="equal">
      <formula>"DIFFERENT"</formula>
    </cfRule>
  </conditionalFormatting>
  <conditionalFormatting sqref="K27:K29">
    <cfRule type="cellIs" dxfId="3" priority="4" operator="equal">
      <formula>"DIFFERENT"</formula>
    </cfRule>
  </conditionalFormatting>
  <conditionalFormatting sqref="J33:J36 J38:J39">
    <cfRule type="cellIs" dxfId="2" priority="3" operator="equal">
      <formula>"DIFFERENT"</formula>
    </cfRule>
  </conditionalFormatting>
  <conditionalFormatting sqref="K34:K36 K38:K39">
    <cfRule type="cellIs" dxfId="1" priority="2" operator="equal">
      <formula>"DIFFERENT"</formula>
    </cfRule>
  </conditionalFormatting>
  <conditionalFormatting sqref="K37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15</v>
      </c>
      <c r="F1" s="31"/>
    </row>
    <row r="2" spans="2:6" x14ac:dyDescent="0.25">
      <c r="E2" s="31"/>
      <c r="F2" s="31"/>
    </row>
    <row r="3" spans="2:6" x14ac:dyDescent="0.25">
      <c r="B3" t="s">
        <v>34</v>
      </c>
      <c r="E3" s="31" t="s">
        <v>20</v>
      </c>
      <c r="F3" s="31"/>
    </row>
    <row r="4" spans="2:6" x14ac:dyDescent="0.25">
      <c r="B4" t="s">
        <v>35</v>
      </c>
      <c r="E4" s="31" t="s">
        <v>30</v>
      </c>
      <c r="F4" s="31"/>
    </row>
    <row r="5" spans="2:6" x14ac:dyDescent="0.25">
      <c r="B5" t="s">
        <v>36</v>
      </c>
      <c r="E5" s="31" t="s">
        <v>16</v>
      </c>
      <c r="F5" s="31"/>
    </row>
    <row r="6" spans="2:6" x14ac:dyDescent="0.25">
      <c r="E6" s="31" t="s">
        <v>18</v>
      </c>
      <c r="F6" s="31"/>
    </row>
    <row r="7" spans="2:6" x14ac:dyDescent="0.25">
      <c r="E7" s="31" t="s">
        <v>29</v>
      </c>
      <c r="F7" s="31"/>
    </row>
    <row r="8" spans="2:6" x14ac:dyDescent="0.25">
      <c r="B8" t="s">
        <v>33</v>
      </c>
      <c r="E8" s="31" t="s">
        <v>19</v>
      </c>
      <c r="F8" s="31"/>
    </row>
    <row r="9" spans="2:6" x14ac:dyDescent="0.25">
      <c r="E9" s="31" t="s">
        <v>23</v>
      </c>
      <c r="F9" s="31"/>
    </row>
    <row r="10" spans="2:6" x14ac:dyDescent="0.25">
      <c r="B10" t="s">
        <v>37</v>
      </c>
      <c r="E10" s="31" t="s">
        <v>22</v>
      </c>
      <c r="F10" s="31"/>
    </row>
    <row r="11" spans="2:6" x14ac:dyDescent="0.25">
      <c r="E11" s="31" t="s">
        <v>27</v>
      </c>
      <c r="F11" s="31"/>
    </row>
    <row r="12" spans="2:6" x14ac:dyDescent="0.25">
      <c r="E12" s="31" t="s">
        <v>25</v>
      </c>
      <c r="F12" s="31"/>
    </row>
    <row r="13" spans="2:6" x14ac:dyDescent="0.25">
      <c r="E13" s="31" t="s">
        <v>24</v>
      </c>
      <c r="F13" s="31"/>
    </row>
    <row r="14" spans="2:6" x14ac:dyDescent="0.25">
      <c r="E14" s="31" t="s">
        <v>21</v>
      </c>
      <c r="F14" s="31"/>
    </row>
    <row r="15" spans="2:6" x14ac:dyDescent="0.25">
      <c r="E15" s="31" t="s">
        <v>26</v>
      </c>
      <c r="F15" s="31"/>
    </row>
    <row r="16" spans="2:6" x14ac:dyDescent="0.25">
      <c r="E16" s="31" t="s">
        <v>17</v>
      </c>
      <c r="F16" s="31"/>
    </row>
    <row r="17" spans="5:6" x14ac:dyDescent="0.25">
      <c r="E17" s="31" t="s">
        <v>28</v>
      </c>
      <c r="F17" s="31"/>
    </row>
    <row r="18" spans="5:6" x14ac:dyDescent="0.25">
      <c r="E18" s="31" t="s">
        <v>31</v>
      </c>
      <c r="F18" s="31"/>
    </row>
    <row r="19" spans="5:6" x14ac:dyDescent="0.25">
      <c r="E19" s="31" t="s">
        <v>32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2017-03-08T19:01:13Z</cp:lastPrinted>
  <dcterms:created xsi:type="dcterms:W3CDTF">2012-02-13T23:35:12Z</dcterms:created>
  <dcterms:modified xsi:type="dcterms:W3CDTF">2017-03-10T21:03:22Z</dcterms:modified>
</cp:coreProperties>
</file>