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Recipe!$A$1:$K$53</definedName>
  </definedNames>
  <calcPr calcId="152511"/>
</workbook>
</file>

<file path=xl/calcChain.xml><?xml version="1.0" encoding="utf-8"?>
<calcChain xmlns="http://schemas.openxmlformats.org/spreadsheetml/2006/main">
  <c r="G17" i="1" l="1"/>
  <c r="I17" i="1"/>
  <c r="H17" i="1" s="1"/>
  <c r="J17" i="1"/>
  <c r="K17" i="1"/>
  <c r="C6" i="1" l="1"/>
  <c r="C4" i="1" l="1"/>
  <c r="H19" i="1"/>
  <c r="L19" i="1"/>
  <c r="G16" i="1" l="1"/>
  <c r="I16" i="1"/>
  <c r="H16" i="1" s="1"/>
  <c r="G18" i="1"/>
  <c r="I18" i="1"/>
  <c r="J18" i="1" s="1"/>
  <c r="K18" i="1" s="1"/>
  <c r="G19" i="1"/>
  <c r="I19" i="1"/>
  <c r="G20" i="1"/>
  <c r="I20" i="1"/>
  <c r="H20" i="1" s="1"/>
  <c r="G21" i="1"/>
  <c r="I21" i="1"/>
  <c r="H21" i="1" s="1"/>
  <c r="G22" i="1"/>
  <c r="I22" i="1"/>
  <c r="G23" i="1"/>
  <c r="I23" i="1"/>
  <c r="J23" i="1" s="1"/>
  <c r="K23" i="1" s="1"/>
  <c r="G24" i="1"/>
  <c r="I24" i="1"/>
  <c r="H24" i="1" s="1"/>
  <c r="G25" i="1"/>
  <c r="I25" i="1"/>
  <c r="H25" i="1" s="1"/>
  <c r="G26" i="1"/>
  <c r="I26" i="1"/>
  <c r="J26" i="1" s="1"/>
  <c r="K26" i="1" s="1"/>
  <c r="G27" i="1"/>
  <c r="I27" i="1"/>
  <c r="J27" i="1" s="1"/>
  <c r="K27" i="1" s="1"/>
  <c r="G28" i="1"/>
  <c r="I28" i="1"/>
  <c r="H28" i="1" s="1"/>
  <c r="G29" i="1"/>
  <c r="I29" i="1"/>
  <c r="H29" i="1" s="1"/>
  <c r="G30" i="1"/>
  <c r="I30" i="1"/>
  <c r="J30" i="1" s="1"/>
  <c r="K30" i="1" s="1"/>
  <c r="G31" i="1"/>
  <c r="I31" i="1"/>
  <c r="H31" i="1" s="1"/>
  <c r="G32" i="1"/>
  <c r="I32" i="1"/>
  <c r="H32" i="1" s="1"/>
  <c r="I15" i="1"/>
  <c r="H15" i="1" s="1"/>
  <c r="G15" i="1"/>
  <c r="J22" i="1" l="1"/>
  <c r="K22" i="1" s="1"/>
  <c r="L22" i="1"/>
  <c r="M22" i="1" s="1"/>
  <c r="H22" i="1" s="1"/>
  <c r="J25" i="1"/>
  <c r="K25" i="1" s="1"/>
  <c r="J21" i="1"/>
  <c r="K21" i="1" s="1"/>
  <c r="H23" i="1"/>
  <c r="J31" i="1"/>
  <c r="K31" i="1" s="1"/>
  <c r="J19" i="1"/>
  <c r="K19" i="1" s="1"/>
  <c r="H27" i="1"/>
  <c r="J29" i="1"/>
  <c r="K29" i="1" s="1"/>
  <c r="J16" i="1"/>
  <c r="K16" i="1" s="1"/>
  <c r="J32" i="1"/>
  <c r="K32" i="1" s="1"/>
  <c r="H30" i="1"/>
  <c r="J28" i="1"/>
  <c r="K28" i="1" s="1"/>
  <c r="H26" i="1"/>
  <c r="J24" i="1"/>
  <c r="K24" i="1" s="1"/>
  <c r="J20" i="1"/>
  <c r="K20" i="1" s="1"/>
  <c r="H18" i="1"/>
  <c r="J15" i="1"/>
  <c r="K15" i="1" s="1"/>
  <c r="G33" i="1"/>
  <c r="H33" i="1"/>
  <c r="I33" i="1"/>
  <c r="J33" i="1" s="1"/>
  <c r="K33" i="1" s="1"/>
  <c r="I14" i="1"/>
  <c r="J14" i="1" s="1"/>
  <c r="K14" i="1" s="1"/>
  <c r="H14" i="1"/>
  <c r="G14" i="1"/>
  <c r="H34" i="1" l="1"/>
  <c r="A14" i="1"/>
  <c r="E7" i="1"/>
  <c r="C5" i="1"/>
  <c r="A22" i="1"/>
  <c r="A28" i="1"/>
  <c r="A19" i="1" l="1"/>
  <c r="A23" i="1"/>
  <c r="A27" i="1"/>
  <c r="A31" i="1"/>
  <c r="A20" i="1"/>
  <c r="A24" i="1"/>
  <c r="A32" i="1"/>
  <c r="A16" i="1"/>
  <c r="A21" i="1"/>
  <c r="A25" i="1"/>
  <c r="A29" i="1"/>
  <c r="A33" i="1"/>
  <c r="A18" i="1"/>
  <c r="A26" i="1"/>
  <c r="A30" i="1"/>
  <c r="A15" i="1"/>
  <c r="B34" i="1" l="1"/>
  <c r="E11" i="1" s="1"/>
  <c r="J58" i="1" l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G52" i="1"/>
  <c r="J51" i="1"/>
  <c r="I51" i="1"/>
  <c r="G51" i="1"/>
  <c r="J50" i="1"/>
  <c r="I50" i="1"/>
  <c r="J49" i="1"/>
  <c r="I49" i="1"/>
  <c r="J48" i="1"/>
  <c r="I48" i="1"/>
  <c r="J47" i="1"/>
  <c r="I47" i="1"/>
  <c r="J42" i="1"/>
  <c r="I42" i="1"/>
  <c r="J40" i="1"/>
  <c r="I40" i="1"/>
  <c r="J37" i="1"/>
  <c r="I37" i="1"/>
  <c r="J35" i="1"/>
  <c r="I35" i="1"/>
  <c r="J34" i="1"/>
  <c r="I34" i="1"/>
  <c r="H35" i="1" l="1"/>
  <c r="E4" i="1" s="1"/>
  <c r="G53" i="1" l="1"/>
  <c r="G54" i="1"/>
  <c r="G55" i="1"/>
  <c r="G56" i="1"/>
  <c r="G57" i="1"/>
  <c r="G58" i="1"/>
  <c r="G59" i="1"/>
  <c r="G60" i="1"/>
  <c r="G61" i="1"/>
  <c r="G62" i="1"/>
</calcChain>
</file>

<file path=xl/sharedStrings.xml><?xml version="1.0" encoding="utf-8"?>
<sst xmlns="http://schemas.openxmlformats.org/spreadsheetml/2006/main" count="137" uniqueCount="113">
  <si>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</si>
  <si>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</si>
  <si>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</si>
  <si>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</si>
  <si>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</si>
  <si>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</si>
  <si>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</si>
  <si>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</si>
  <si>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</si>
  <si>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</si>
  <si>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</si>
  <si>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</si>
  <si>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</si>
  <si>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</si>
  <si>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</si>
  <si>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</si>
  <si>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</si>
  <si>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</si>
  <si>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</si>
  <si>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</si>
  <si>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</si>
  <si>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</si>
  <si>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</si>
  <si>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</si>
  <si>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</si>
  <si>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</si>
  <si>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</si>
  <si>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</si>
  <si>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</si>
  <si>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</si>
  <si>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</si>
  <si>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</si>
  <si>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</si>
  <si>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</si>
  <si>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</si>
  <si>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</si>
  <si>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</si>
  <si>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</si>
  <si>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</si>
  <si>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</si>
  <si>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</si>
  <si>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</si>
  <si>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</si>
  <si>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</si>
  <si>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</si>
  <si>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</si>
  <si>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</si>
  <si>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</si>
  <si>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</si>
  <si>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</si>
  <si>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</si>
  <si>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</si>
  <si>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</si>
  <si>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</si>
  <si>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</si>
  <si>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</si>
  <si>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</si>
  <si>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Polenta Soffice</t>
  </si>
  <si>
    <t>Sabatini's</t>
  </si>
  <si>
    <t>3.2.17</t>
  </si>
  <si>
    <t>DR</t>
  </si>
  <si>
    <t>lt</t>
  </si>
  <si>
    <t>kg</t>
  </si>
  <si>
    <t>Olive Oil</t>
  </si>
  <si>
    <t>Mixed Mushrooms</t>
  </si>
  <si>
    <t>Garlic Cloves</t>
  </si>
  <si>
    <t xml:space="preserve">Shallot </t>
  </si>
  <si>
    <t>Chopped</t>
  </si>
  <si>
    <t>Crushed</t>
  </si>
  <si>
    <t>Tarragon</t>
  </si>
  <si>
    <t>Thyme</t>
  </si>
  <si>
    <t>Truffle Oil</t>
  </si>
  <si>
    <t>Vegetable Stock</t>
  </si>
  <si>
    <t>Polenta</t>
  </si>
  <si>
    <t>Parmesan</t>
  </si>
  <si>
    <t>Grated</t>
  </si>
  <si>
    <t>Butter</t>
  </si>
  <si>
    <t>Mascarpone</t>
  </si>
  <si>
    <t>Rosemary</t>
  </si>
  <si>
    <t>Chervil</t>
  </si>
  <si>
    <t>Mozzarella</t>
  </si>
  <si>
    <t>Salt</t>
  </si>
  <si>
    <t>Pepper</t>
  </si>
  <si>
    <t>20-100001607</t>
  </si>
  <si>
    <t>20-100000821</t>
  </si>
  <si>
    <t>20-100000869</t>
  </si>
  <si>
    <t>20-100000881</t>
  </si>
  <si>
    <t>20-100000886</t>
  </si>
  <si>
    <t>20-100009154</t>
  </si>
  <si>
    <t>50-100000018</t>
  </si>
  <si>
    <t>20-100001032</t>
  </si>
  <si>
    <t>20-100013894</t>
  </si>
  <si>
    <t>20-100001600</t>
  </si>
  <si>
    <t>20-100000563</t>
  </si>
  <si>
    <t>20-100000879</t>
  </si>
  <si>
    <t>20-100000888</t>
  </si>
  <si>
    <t>20-100000530</t>
  </si>
  <si>
    <t>20-100001305</t>
  </si>
  <si>
    <t>20-100001295</t>
  </si>
  <si>
    <t>1. Heat up half the olive oil in a large frying pan and add the mushrooms, cooking for a few minutes. Try to leave the mushrooms to cook to get brown patches on them.</t>
  </si>
  <si>
    <t xml:space="preserve">2. Remove the mushrooms from the pan, and repeat with the rest of the mushrooms and oil. </t>
  </si>
  <si>
    <t>4. Bring the stock to a boil in a sauce pan and slowly stir in the polenta.</t>
  </si>
  <si>
    <t>7. When the polenta is ready, stir in the parmesan, butter, chopped rosemary and the mascarpone cheese.</t>
  </si>
  <si>
    <t>8. Season to taste with salt and pepper, spread the mozzarella over the polenta and</t>
  </si>
  <si>
    <t>3. Turn off the heat and put the mushrooms back into the pan with: the garlic, shallot, tarragon, thyme, truffle oil and some salt and</t>
  </si>
  <si>
    <t xml:space="preserve">pepper. </t>
  </si>
  <si>
    <t>20-100000910</t>
  </si>
  <si>
    <t>20-100000912</t>
  </si>
  <si>
    <t>Kg</t>
  </si>
  <si>
    <t>Porcini mushroom</t>
  </si>
  <si>
    <t>5. Reduce the heat to minimum and cook stirring constantly with a  wooden spoon.</t>
  </si>
  <si>
    <t>6. The polenta is ready when it leaves the sides of the pan but is still runny (instant polenta should take about 10 minutes).</t>
  </si>
  <si>
    <t>mushrooms, serve hot and garnish with chervil.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</si>
</sst>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44" fontId="25" fillId="0" borderId="0" xfId="0" applyNumberFormat="1" applyFont="1" applyFill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left" wrapText="1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left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0</xdr:row>
          <xdr:rowOff>200025</xdr:rowOff>
        </xdr:from>
        <xdr:to>
          <xdr:col>8</xdr:col>
          <xdr:colOff>85725</xdr:colOff>
          <xdr:row>11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1.ppt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"/>
  <sheetViews>
    <sheetView tabSelected="1" zoomScaleNormal="100" workbookViewId="0">
      <selection activeCell="G52" sqref="G52"/>
    </sheetView>
  </sheetViews>
  <sheetFormatPr defaultRowHeight="15" x14ac:dyDescent="0.25"/>
  <cols>
    <col min="1" max="1" width="10.5703125" style="101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4.7109375" style="6" customWidth="1"/>
    <col min="8" max="8" width="8.28515625" style="5" customWidth="1"/>
    <col min="9" max="9" width="8" style="5" bestFit="1" customWidth="1"/>
    <col min="10" max="10" width="4.42578125" style="45" customWidth="1"/>
    <col min="11" max="11" width="8.5703125" style="42" customWidth="1"/>
  </cols>
  <sheetData>
    <row r="1" spans="1:12" s="3" customFormat="1" ht="16.5" customHeight="1" x14ac:dyDescent="0.25">
      <c r="A1" s="103" t="s">
        <v>14</v>
      </c>
      <c r="B1" s="8" t="s">
        <v>57</v>
      </c>
      <c r="C1" s="35"/>
      <c r="D1" s="8"/>
      <c r="E1" s="10"/>
      <c r="F1" s="11"/>
      <c r="G1" s="51"/>
      <c r="H1" s="52"/>
      <c r="I1" s="52"/>
      <c r="J1" s="53"/>
      <c r="K1" s="9"/>
      <c r="L1" s="46" t="s">
        <v>55</v>
      </c>
    </row>
    <row r="2" spans="1:12" s="2" customFormat="1" ht="16.5" customHeight="1" x14ac:dyDescent="0.25">
      <c r="A2" s="104" t="s">
        <v>54</v>
      </c>
      <c r="B2" s="100" t="s">
        <v>48</v>
      </c>
      <c r="C2" s="89" t="s">
        <v>58</v>
      </c>
      <c r="D2" s="12"/>
      <c r="E2" s="12"/>
      <c r="F2" s="13"/>
      <c r="G2" s="54"/>
      <c r="H2" s="55"/>
      <c r="I2" s="55"/>
      <c r="J2" s="56"/>
      <c r="K2" s="57"/>
    </row>
    <row r="3" spans="1:12" s="4" customFormat="1" ht="20.25" customHeight="1" x14ac:dyDescent="0.2">
      <c r="A3" s="105" t="s">
        <v>53</v>
      </c>
      <c r="B3" s="100" t="s">
        <v>49</v>
      </c>
      <c r="C3" s="88">
        <v>2.5219999999999998</v>
      </c>
      <c r="D3" s="82" t="s">
        <v>50</v>
      </c>
      <c r="E3" s="77" t="s">
        <v>40</v>
      </c>
      <c r="F3" s="14"/>
      <c r="G3" s="58"/>
      <c r="H3" s="59"/>
      <c r="I3" s="59"/>
      <c r="J3" s="53"/>
      <c r="K3" s="60"/>
    </row>
    <row r="4" spans="1:12" s="4" customFormat="1" ht="20.25" customHeight="1" thickBot="1" x14ac:dyDescent="0.3">
      <c r="A4" s="106">
        <v>50</v>
      </c>
      <c r="B4" s="77"/>
      <c r="C4" s="87">
        <f>C3/C6</f>
        <v>6</v>
      </c>
      <c r="D4" s="79" t="s">
        <v>44</v>
      </c>
      <c r="E4" s="76">
        <f>SUM(H35)</f>
        <v>1.7800020237336123</v>
      </c>
      <c r="F4" s="14"/>
      <c r="G4" s="58"/>
      <c r="H4" s="59"/>
      <c r="I4" s="59"/>
      <c r="J4" s="53"/>
      <c r="K4" s="60"/>
    </row>
    <row r="5" spans="1:12" ht="20.25" customHeight="1" thickTop="1" x14ac:dyDescent="0.25">
      <c r="A5" s="107" t="s">
        <v>14</v>
      </c>
      <c r="B5" s="77"/>
      <c r="C5" s="1" t="str">
        <f>IF(ISBLANK(C7),"-",(C3/C7))</f>
        <v>-</v>
      </c>
      <c r="D5" s="86" t="s">
        <v>45</v>
      </c>
      <c r="E5" s="16"/>
      <c r="F5" s="17"/>
      <c r="G5" s="61"/>
      <c r="H5" s="62"/>
      <c r="I5" s="62"/>
      <c r="J5" s="63"/>
      <c r="K5" s="64"/>
    </row>
    <row r="6" spans="1:12" ht="28.5" thickBot="1" x14ac:dyDescent="0.3">
      <c r="A6" s="107"/>
      <c r="B6" s="83" t="s">
        <v>46</v>
      </c>
      <c r="C6" s="84">
        <f>C3/6</f>
        <v>0.42033333333333328</v>
      </c>
      <c r="D6" s="82" t="s">
        <v>51</v>
      </c>
      <c r="E6" s="77" t="s">
        <v>41</v>
      </c>
      <c r="F6" s="17"/>
      <c r="G6" s="61"/>
      <c r="H6" s="62"/>
      <c r="I6" s="62"/>
      <c r="J6" s="63"/>
      <c r="K6" s="64"/>
    </row>
    <row r="7" spans="1:12" ht="29.25" thickTop="1" thickBot="1" x14ac:dyDescent="0.3">
      <c r="A7" s="108"/>
      <c r="B7" s="85" t="s">
        <v>47</v>
      </c>
      <c r="C7" s="90"/>
      <c r="D7" s="82" t="s">
        <v>52</v>
      </c>
      <c r="E7" s="76" t="str">
        <f>IF(ISBLANK(C7),"-",(H34/C5))</f>
        <v>-</v>
      </c>
      <c r="F7" s="17"/>
      <c r="G7" s="61"/>
      <c r="H7" s="62"/>
      <c r="I7" s="62"/>
      <c r="J7" s="63"/>
      <c r="K7" s="64"/>
    </row>
    <row r="8" spans="1:12" ht="3.75" customHeight="1" thickTop="1" x14ac:dyDescent="0.25">
      <c r="A8" s="108"/>
      <c r="B8" s="18"/>
      <c r="C8" s="18"/>
      <c r="D8" s="18"/>
      <c r="E8" s="19"/>
      <c r="F8" s="17"/>
      <c r="G8" s="61"/>
      <c r="H8" s="62"/>
      <c r="I8" s="62"/>
      <c r="J8" s="63"/>
      <c r="K8" s="64"/>
    </row>
    <row r="9" spans="1:12" x14ac:dyDescent="0.25">
      <c r="A9" s="109"/>
      <c r="B9" s="7" t="s">
        <v>9</v>
      </c>
      <c r="C9" s="27" t="s">
        <v>10</v>
      </c>
      <c r="D9" s="7" t="s">
        <v>11</v>
      </c>
      <c r="F9" s="17"/>
      <c r="G9" s="61"/>
      <c r="H9" s="62"/>
      <c r="I9" s="62"/>
      <c r="J9" s="63"/>
      <c r="K9" s="64"/>
    </row>
    <row r="10" spans="1:12" x14ac:dyDescent="0.25">
      <c r="A10" s="109"/>
      <c r="B10" s="20" t="s">
        <v>12</v>
      </c>
      <c r="C10" s="37"/>
      <c r="D10" s="21"/>
      <c r="E10" s="81" t="s">
        <v>42</v>
      </c>
      <c r="F10" s="17"/>
      <c r="G10" s="61"/>
      <c r="H10" s="62"/>
      <c r="I10" s="62"/>
      <c r="J10" s="63"/>
      <c r="K10" s="64"/>
    </row>
    <row r="11" spans="1:12" ht="15.75" thickBot="1" x14ac:dyDescent="0.3">
      <c r="A11" s="109"/>
      <c r="B11" s="20" t="s">
        <v>13</v>
      </c>
      <c r="C11" s="38" t="s">
        <v>59</v>
      </c>
      <c r="D11" s="21" t="s">
        <v>60</v>
      </c>
      <c r="E11" s="80">
        <f>SUM(C3/B34)</f>
        <v>1.4731308411214952</v>
      </c>
      <c r="F11" s="17"/>
      <c r="G11" s="61"/>
      <c r="H11" s="62"/>
      <c r="I11" s="62"/>
      <c r="J11" s="63"/>
      <c r="K11" s="64"/>
    </row>
    <row r="12" spans="1:12" ht="15" customHeight="1" thickTop="1" x14ac:dyDescent="0.25">
      <c r="A12" s="109"/>
      <c r="B12" s="20"/>
      <c r="C12" s="39"/>
      <c r="D12" s="21"/>
      <c r="E12" s="19"/>
      <c r="F12" s="17"/>
      <c r="G12" s="61"/>
      <c r="H12" s="62"/>
      <c r="I12" s="62"/>
      <c r="J12" s="63"/>
      <c r="K12" s="64"/>
    </row>
    <row r="13" spans="1:12" ht="12.75" customHeight="1" x14ac:dyDescent="0.25">
      <c r="A13" s="108"/>
      <c r="B13" s="27" t="s">
        <v>0</v>
      </c>
      <c r="C13" s="27" t="s">
        <v>4</v>
      </c>
      <c r="D13" s="28" t="s">
        <v>1</v>
      </c>
      <c r="E13" s="29" t="s">
        <v>2</v>
      </c>
      <c r="F13" s="27" t="s">
        <v>7</v>
      </c>
      <c r="G13" s="65" t="s">
        <v>8</v>
      </c>
      <c r="H13" s="66" t="s">
        <v>6</v>
      </c>
      <c r="I13" s="66" t="s">
        <v>5</v>
      </c>
      <c r="J13" s="67" t="s">
        <v>4</v>
      </c>
      <c r="K13" s="68" t="s">
        <v>56</v>
      </c>
    </row>
    <row r="14" spans="1:12" ht="12.75" customHeight="1" x14ac:dyDescent="0.25">
      <c r="A14" s="108">
        <f>IF(ISBLANK(D14),0,(SUM($A$4/$C$4)*D14))</f>
        <v>0</v>
      </c>
      <c r="B14" s="92"/>
      <c r="C14" s="111"/>
      <c r="D14" s="91"/>
      <c r="E14" s="23"/>
      <c r="F14" s="27"/>
      <c r="G14" s="69" t="str">
        <f>IF(F14="","",(VLOOKUP($F14,[1]SKU!$A$4:$D$3000,2,FALSE)))</f>
        <v/>
      </c>
      <c r="H14" s="62" t="str">
        <f>IF(F14="","",(D14*I14))</f>
        <v/>
      </c>
      <c r="I14" s="62" t="str">
        <f>IF(F14="","",(VLOOKUP(F14,[1]SKU!$A$4:$D$3000,4,FALSE)))</f>
        <v/>
      </c>
      <c r="J14" s="63" t="str">
        <f>IF(I14="","",(VLOOKUP($F14,[1]SKU!$A$4:$D$3000,3,FALSE)))</f>
        <v/>
      </c>
      <c r="K14" s="110" t="str">
        <f t="shared" ref="K14" si="0">IF(J14="","",IF(J14=$C14,"","UOM Err"))</f>
        <v/>
      </c>
    </row>
    <row r="15" spans="1:12" ht="12.75" customHeight="1" x14ac:dyDescent="0.25">
      <c r="A15" s="108">
        <f>IF(ISBLANK(B15),0,(SUM($A$4/$C$4)*B15))</f>
        <v>2.5000000000000001E-2</v>
      </c>
      <c r="B15" s="97">
        <v>3.0000000000000001E-3</v>
      </c>
      <c r="C15" s="22" t="s">
        <v>61</v>
      </c>
      <c r="D15" s="91" t="s">
        <v>63</v>
      </c>
      <c r="E15" s="23"/>
      <c r="F15" s="93" t="s">
        <v>83</v>
      </c>
      <c r="G15" s="95" t="str">
        <f>IF(F15="","",(VLOOKUP($F15,[1]SKU!$A$4:$D$3000,2,FALSE)))</f>
        <v>Oil Olive Extra Virgin</v>
      </c>
      <c r="H15" s="5">
        <f t="shared" ref="H15" si="1">IF(F15="","",(B15*I15))</f>
        <v>1.2858811008220752E-2</v>
      </c>
      <c r="I15" s="5">
        <f>IF(F15="","",(VLOOKUP(F15,[1]SKU!$A$4:$D$3000,4,FALSE)))</f>
        <v>4.2862703360735841</v>
      </c>
      <c r="J15" s="113" t="str">
        <f>IF(I15="","",(VLOOKUP($F15,[1]SKU!$A$4:$D$3000,3,FALSE)))</f>
        <v>LT</v>
      </c>
      <c r="K15" s="114" t="str">
        <f t="shared" ref="K15" si="2">IF(J15="","",IF(J15=$C15,"","DIFFERENT"))</f>
        <v/>
      </c>
    </row>
    <row r="16" spans="1:12" ht="12.75" customHeight="1" x14ac:dyDescent="0.25">
      <c r="A16" s="108">
        <f t="shared" ref="A16:A33" si="3">IF(ISBLANK(B16),0,(SUM($A$4/$C$4)*B16))</f>
        <v>5.833333333333333</v>
      </c>
      <c r="B16" s="97">
        <v>0.7</v>
      </c>
      <c r="C16" s="22" t="s">
        <v>62</v>
      </c>
      <c r="D16" s="91" t="s">
        <v>64</v>
      </c>
      <c r="E16" s="16"/>
      <c r="F16" s="93" t="s">
        <v>106</v>
      </c>
      <c r="G16" s="95" t="str">
        <f>IF(F16="","",(VLOOKUP($F16,[1]SKU!$A$4:$D$3000,2,FALSE)))</f>
        <v>Mushroom Mixed Frozen</v>
      </c>
      <c r="H16" s="5">
        <f t="shared" ref="H16:H32" si="4">IF(F16="","",(B16*I16))</f>
        <v>3.1195999809628057</v>
      </c>
      <c r="I16" s="5">
        <f>IF(F16="","",(VLOOKUP(F16,[1]SKU!$A$4:$D$3000,4,FALSE)))</f>
        <v>4.4565714013754372</v>
      </c>
      <c r="J16" s="113" t="str">
        <f>IF(I16="","",(VLOOKUP($F16,[1]SKU!$A$4:$D$3000,3,FALSE)))</f>
        <v>KG</v>
      </c>
      <c r="K16" s="114" t="str">
        <f t="shared" ref="K16:K32" si="5">IF(J16="","",IF(J16=$C16,"","DIFFERENT"))</f>
        <v/>
      </c>
    </row>
    <row r="17" spans="1:13" ht="12.75" customHeight="1" x14ac:dyDescent="0.25">
      <c r="A17" s="108"/>
      <c r="B17" s="97">
        <v>0.18</v>
      </c>
      <c r="C17" s="22" t="s">
        <v>108</v>
      </c>
      <c r="D17" s="91" t="s">
        <v>109</v>
      </c>
      <c r="E17" s="16"/>
      <c r="F17" s="93" t="s">
        <v>107</v>
      </c>
      <c r="G17" s="95" t="str">
        <f>IF(F17="","",(VLOOKUP($F17,[1]SKU!$A$4:$D$3000,2,FALSE)))</f>
        <v>Mushrooms Porcini  Frozen</v>
      </c>
      <c r="H17" s="5">
        <f t="shared" ref="H17" si="6">IF(F17="","",(B17*I17))</f>
        <v>2.5705700926913289</v>
      </c>
      <c r="I17" s="5">
        <f>IF(F17="","",(VLOOKUP(F17,[1]SKU!$A$4:$D$3000,4,FALSE)))</f>
        <v>14.280944959396273</v>
      </c>
      <c r="J17" s="113" t="str">
        <f>IF(I17="","",(VLOOKUP($F17,[1]SKU!$A$4:$D$3000,3,FALSE)))</f>
        <v>KG</v>
      </c>
      <c r="K17" s="114" t="str">
        <f t="shared" ref="K17" si="7">IF(J17="","",IF(J17=$C17,"","DIFFERENT"))</f>
        <v/>
      </c>
    </row>
    <row r="18" spans="1:13" ht="12.75" customHeight="1" x14ac:dyDescent="0.25">
      <c r="A18" s="108">
        <f t="shared" si="3"/>
        <v>8.3333333333333343E-2</v>
      </c>
      <c r="B18" s="97">
        <v>0.01</v>
      </c>
      <c r="C18" s="22" t="s">
        <v>62</v>
      </c>
      <c r="D18" s="91" t="s">
        <v>65</v>
      </c>
      <c r="E18" s="16" t="s">
        <v>68</v>
      </c>
      <c r="F18" s="93" t="s">
        <v>84</v>
      </c>
      <c r="G18" s="95" t="str">
        <f>IF(F18="","",(VLOOKUP($F18,[1]SKU!$A$4:$D$3000,2,FALSE)))</f>
        <v>Mushroom White, Clean, Medium, Fresh</v>
      </c>
      <c r="H18" s="5">
        <f t="shared" si="4"/>
        <v>3.536879431369809E-2</v>
      </c>
      <c r="I18" s="5">
        <f>IF(F18="","",(VLOOKUP(F18,[1]SKU!$A$4:$D$3000,4,FALSE)))</f>
        <v>3.5368794313698091</v>
      </c>
      <c r="J18" s="113" t="str">
        <f>IF(I18="","",(VLOOKUP($F18,[1]SKU!$A$4:$D$3000,3,FALSE)))</f>
        <v>KG</v>
      </c>
      <c r="K18" s="114" t="str">
        <f t="shared" si="5"/>
        <v/>
      </c>
    </row>
    <row r="19" spans="1:13" ht="12.75" customHeight="1" x14ac:dyDescent="0.25">
      <c r="A19" s="108">
        <f t="shared" si="3"/>
        <v>0.41666666666666674</v>
      </c>
      <c r="B19" s="97">
        <v>0.05</v>
      </c>
      <c r="C19" s="22" t="s">
        <v>62</v>
      </c>
      <c r="D19" s="91" t="s">
        <v>66</v>
      </c>
      <c r="E19" s="16" t="s">
        <v>67</v>
      </c>
      <c r="F19" s="93" t="s">
        <v>85</v>
      </c>
      <c r="G19" s="95" t="str">
        <f>IF(F19="","",(VLOOKUP($F19,[1]SKU!$A$4:$D$3000,2,FALSE)))</f>
        <v>GARLIC PEELED 1 GAL</v>
      </c>
      <c r="H19" s="5">
        <f>L19</f>
        <v>2.2600795002839291E-2</v>
      </c>
      <c r="I19" s="5">
        <f>IF(F19="","",(VLOOKUP(F19,[1]SKU!$A$4:$D$3000,4,FALSE)))</f>
        <v>11.940524044120853</v>
      </c>
      <c r="J19" s="113" t="str">
        <f>IF(I19="","",(VLOOKUP($F19,[1]SKU!$A$4:$D$3000,3,FALSE)))</f>
        <v>EA</v>
      </c>
      <c r="K19" s="114" t="str">
        <f t="shared" si="5"/>
        <v>DIFFERENT</v>
      </c>
      <c r="L19">
        <f>11.94/5.283*B18</f>
        <v>2.2600795002839291E-2</v>
      </c>
    </row>
    <row r="20" spans="1:13" ht="12.75" customHeight="1" x14ac:dyDescent="0.25">
      <c r="A20" s="108">
        <f t="shared" si="3"/>
        <v>0.2</v>
      </c>
      <c r="B20" s="97">
        <v>2.4E-2</v>
      </c>
      <c r="C20" s="22" t="s">
        <v>62</v>
      </c>
      <c r="D20" s="95" t="s">
        <v>69</v>
      </c>
      <c r="E20" s="23" t="s">
        <v>67</v>
      </c>
      <c r="F20" s="93" t="s">
        <v>86</v>
      </c>
      <c r="G20" s="95" t="str">
        <f>IF(F20="","",(VLOOKUP($F20,[1]SKU!$A$4:$D$3000,2,FALSE)))</f>
        <v>Herb, Tarragon, Bulk, Fresh</v>
      </c>
      <c r="H20" s="5">
        <f t="shared" si="4"/>
        <v>0.36516482312999671</v>
      </c>
      <c r="I20" s="5">
        <f>IF(F20="","",(VLOOKUP(F20,[1]SKU!$A$4:$D$3000,4,FALSE)))</f>
        <v>15.215200963749862</v>
      </c>
      <c r="J20" s="113" t="str">
        <f>IF(I20="","",(VLOOKUP($F20,[1]SKU!$A$4:$D$3000,3,FALSE)))</f>
        <v>KG</v>
      </c>
      <c r="K20" s="114" t="str">
        <f t="shared" si="5"/>
        <v/>
      </c>
    </row>
    <row r="21" spans="1:13" ht="12.75" customHeight="1" x14ac:dyDescent="0.25">
      <c r="A21" s="108">
        <f t="shared" si="3"/>
        <v>0.2</v>
      </c>
      <c r="B21" s="97">
        <v>2.4E-2</v>
      </c>
      <c r="C21" s="22" t="s">
        <v>62</v>
      </c>
      <c r="D21" s="69" t="s">
        <v>70</v>
      </c>
      <c r="E21" s="23" t="s">
        <v>67</v>
      </c>
      <c r="F21" s="93" t="s">
        <v>87</v>
      </c>
      <c r="G21" s="95" t="str">
        <f>IF(F21="","",(VLOOKUP($F21,[1]SKU!$A$4:$D$3000,2,FALSE)))</f>
        <v>Herb, Thyme, Bulk, Fresh</v>
      </c>
      <c r="H21" s="5">
        <f t="shared" si="4"/>
        <v>0.28301612109951368</v>
      </c>
      <c r="I21" s="5">
        <f>IF(F21="","",(VLOOKUP(F21,[1]SKU!$A$4:$D$3000,4,FALSE)))</f>
        <v>11.792338379146404</v>
      </c>
      <c r="J21" s="113" t="str">
        <f>IF(I21="","",(VLOOKUP($F21,[1]SKU!$A$4:$D$3000,3,FALSE)))</f>
        <v>KG</v>
      </c>
      <c r="K21" s="114" t="str">
        <f t="shared" si="5"/>
        <v/>
      </c>
      <c r="L21" s="94"/>
    </row>
    <row r="22" spans="1:13" x14ac:dyDescent="0.25">
      <c r="A22" s="108">
        <f t="shared" si="3"/>
        <v>0.41666666666666674</v>
      </c>
      <c r="B22" s="98">
        <v>0.05</v>
      </c>
      <c r="C22" s="96" t="s">
        <v>61</v>
      </c>
      <c r="D22" s="69" t="s">
        <v>71</v>
      </c>
      <c r="E22" s="23"/>
      <c r="F22" s="93" t="s">
        <v>88</v>
      </c>
      <c r="G22" s="95" t="str">
        <f>IF(F22="","",(VLOOKUP($F22,[1]SKU!$A$4:$D$3000,2,FALSE)))</f>
        <v>Truffle Oil 250ML</v>
      </c>
      <c r="H22" s="5">
        <f>M22</f>
        <v>1.1218857142857142</v>
      </c>
      <c r="I22" s="5">
        <f>IF(F22="","",(VLOOKUP(F22,[1]SKU!$A$4:$D$3000,4,FALSE)))</f>
        <v>5.6094285714285705</v>
      </c>
      <c r="J22" s="113" t="str">
        <f>IF(I22="","",(VLOOKUP($F22,[1]SKU!$A$4:$D$3000,3,FALSE)))</f>
        <v>EA</v>
      </c>
      <c r="K22" s="114" t="str">
        <f t="shared" si="5"/>
        <v>DIFFERENT</v>
      </c>
      <c r="L22" s="94">
        <f>I22/250</f>
        <v>2.2437714285714283E-2</v>
      </c>
      <c r="M22" s="94">
        <f>L22*50</f>
        <v>1.1218857142857142</v>
      </c>
    </row>
    <row r="23" spans="1:13" x14ac:dyDescent="0.25">
      <c r="A23" s="108">
        <f t="shared" si="3"/>
        <v>8.3333333333333339</v>
      </c>
      <c r="B23" s="97">
        <v>1</v>
      </c>
      <c r="C23" s="22" t="s">
        <v>61</v>
      </c>
      <c r="D23" s="91" t="s">
        <v>72</v>
      </c>
      <c r="E23" s="16"/>
      <c r="F23" s="93" t="s">
        <v>89</v>
      </c>
      <c r="G23" s="95" t="str">
        <f>IF(F23="","",(VLOOKUP($F23,[1]SKU!$A$4:$D$3000,2,FALSE)))</f>
        <v>Vegetable Stock</v>
      </c>
      <c r="H23" s="5">
        <f t="shared" si="4"/>
        <v>0.54891800000000002</v>
      </c>
      <c r="I23" s="5">
        <f>IF(F23="","",(VLOOKUP(F23,[1]SKU!$A$4:$D$3000,4,FALSE)))</f>
        <v>0.54891800000000002</v>
      </c>
      <c r="J23" s="113" t="str">
        <f>IF(I23="","",(VLOOKUP($F23,[1]SKU!$A$4:$D$3000,3,FALSE)))</f>
        <v>LT</v>
      </c>
      <c r="K23" s="114" t="str">
        <f t="shared" si="5"/>
        <v/>
      </c>
      <c r="L23" s="94"/>
    </row>
    <row r="24" spans="1:13" x14ac:dyDescent="0.25">
      <c r="A24" s="108">
        <f t="shared" si="3"/>
        <v>2.0833333333333335</v>
      </c>
      <c r="B24" s="97">
        <v>0.25</v>
      </c>
      <c r="C24" s="22" t="s">
        <v>62</v>
      </c>
      <c r="D24" s="69" t="s">
        <v>73</v>
      </c>
      <c r="E24" s="16"/>
      <c r="F24" s="93" t="s">
        <v>90</v>
      </c>
      <c r="G24" s="95" t="str">
        <f>IF(F24="","",(VLOOKUP($F24,[1]SKU!$A$4:$D$3000,2,FALSE)))</f>
        <v>Polenta (Corn Meal)</v>
      </c>
      <c r="H24" s="5">
        <f t="shared" si="4"/>
        <v>0.20232428441260566</v>
      </c>
      <c r="I24" s="5">
        <f>IF(F24="","",(VLOOKUP(F24,[1]SKU!$A$4:$D$3000,4,FALSE)))</f>
        <v>0.80929713765042266</v>
      </c>
      <c r="J24" s="113" t="str">
        <f>IF(I24="","",(VLOOKUP($F24,[1]SKU!$A$4:$D$3000,3,FALSE)))</f>
        <v>KG</v>
      </c>
      <c r="K24" s="114" t="str">
        <f t="shared" si="5"/>
        <v/>
      </c>
    </row>
    <row r="25" spans="1:13" x14ac:dyDescent="0.25">
      <c r="A25" s="108">
        <f t="shared" si="3"/>
        <v>0.66666666666666674</v>
      </c>
      <c r="B25" s="97">
        <v>0.08</v>
      </c>
      <c r="C25" s="22" t="s">
        <v>62</v>
      </c>
      <c r="D25" s="69" t="s">
        <v>74</v>
      </c>
      <c r="E25" s="16" t="s">
        <v>75</v>
      </c>
      <c r="F25" s="93" t="s">
        <v>91</v>
      </c>
      <c r="G25" s="95" t="str">
        <f>IF(F25="","",(VLOOKUP($F25,[1]SKU!$A$4:$D$3000,2,FALSE)))</f>
        <v>Parmesan - Grated</v>
      </c>
      <c r="H25" s="5">
        <f t="shared" si="4"/>
        <v>0.5168673807572649</v>
      </c>
      <c r="I25" s="5">
        <f>IF(F25="","",(VLOOKUP(F25,[1]SKU!$A$4:$D$3000,4,FALSE)))</f>
        <v>6.460842259465811</v>
      </c>
      <c r="J25" s="113" t="str">
        <f>IF(I25="","",(VLOOKUP($F25,[1]SKU!$A$4:$D$3000,3,FALSE)))</f>
        <v>KG</v>
      </c>
      <c r="K25" s="114" t="str">
        <f t="shared" si="5"/>
        <v/>
      </c>
    </row>
    <row r="26" spans="1:13" x14ac:dyDescent="0.25">
      <c r="A26" s="108">
        <f t="shared" si="3"/>
        <v>0.5</v>
      </c>
      <c r="B26" s="97">
        <v>0.06</v>
      </c>
      <c r="C26" s="22" t="s">
        <v>62</v>
      </c>
      <c r="D26" s="69" t="s">
        <v>76</v>
      </c>
      <c r="E26" s="23"/>
      <c r="F26" s="93" t="s">
        <v>92</v>
      </c>
      <c r="G26" s="95" t="str">
        <f>IF(F26="","",(VLOOKUP($F26,[1]SKU!$A$4:$D$3000,2,FALSE)))</f>
        <v>Butter Unsalted Aa 1 Lb (454 Gm)</v>
      </c>
      <c r="H26" s="5">
        <f t="shared" si="4"/>
        <v>0.22656972770129191</v>
      </c>
      <c r="I26" s="5">
        <f>IF(F26="","",(VLOOKUP(F26,[1]SKU!$A$4:$D$3000,4,FALSE)))</f>
        <v>3.7761621283548652</v>
      </c>
      <c r="J26" s="113" t="str">
        <f>IF(I26="","",(VLOOKUP($F26,[1]SKU!$A$4:$D$3000,3,FALSE)))</f>
        <v>KG</v>
      </c>
      <c r="K26" s="114" t="str">
        <f t="shared" si="5"/>
        <v/>
      </c>
    </row>
    <row r="27" spans="1:13" x14ac:dyDescent="0.25">
      <c r="A27" s="108">
        <f t="shared" si="3"/>
        <v>0.41666666666666674</v>
      </c>
      <c r="B27" s="97">
        <v>0.05</v>
      </c>
      <c r="C27" s="22" t="s">
        <v>62</v>
      </c>
      <c r="D27" s="69" t="s">
        <v>77</v>
      </c>
      <c r="E27" s="23"/>
      <c r="F27" s="93" t="s">
        <v>93</v>
      </c>
      <c r="G27" s="95" t="str">
        <f>IF(F27="","",(VLOOKUP($F27,[1]SKU!$A$4:$D$3000,2,FALSE)))</f>
        <v>Mascarpone 85 Percent</v>
      </c>
      <c r="H27" s="5">
        <f t="shared" si="4"/>
        <v>0.35203868331121629</v>
      </c>
      <c r="I27" s="5">
        <f>IF(F27="","",(VLOOKUP(F27,[1]SKU!$A$4:$D$3000,4,FALSE)))</f>
        <v>7.0407736662243252</v>
      </c>
      <c r="J27" s="113" t="str">
        <f>IF(I27="","",(VLOOKUP($F27,[1]SKU!$A$4:$D$3000,3,FALSE)))</f>
        <v>KG</v>
      </c>
      <c r="K27" s="114" t="str">
        <f t="shared" si="5"/>
        <v/>
      </c>
    </row>
    <row r="28" spans="1:13" x14ac:dyDescent="0.25">
      <c r="A28" s="108">
        <f t="shared" si="3"/>
        <v>8.3333333333333343E-2</v>
      </c>
      <c r="B28" s="97">
        <v>0.01</v>
      </c>
      <c r="C28" s="22" t="s">
        <v>62</v>
      </c>
      <c r="D28" s="69" t="s">
        <v>78</v>
      </c>
      <c r="E28" s="23" t="s">
        <v>67</v>
      </c>
      <c r="F28" s="93" t="s">
        <v>94</v>
      </c>
      <c r="G28" s="95" t="str">
        <f>IF(F28="","",(VLOOKUP($F28,[1]SKU!$A$4:$D$3000,2,FALSE)))</f>
        <v>Herb, Rosemary, Bulk, Fresh</v>
      </c>
      <c r="H28" s="5">
        <f t="shared" si="4"/>
        <v>0.10943835988414191</v>
      </c>
      <c r="I28" s="5">
        <f>IF(F28="","",(VLOOKUP(F28,[1]SKU!$A$4:$D$3000,4,FALSE)))</f>
        <v>10.943835988414191</v>
      </c>
      <c r="J28" s="113" t="str">
        <f>IF(I28="","",(VLOOKUP($F28,[1]SKU!$A$4:$D$3000,3,FALSE)))</f>
        <v>KG</v>
      </c>
      <c r="K28" s="114" t="str">
        <f t="shared" si="5"/>
        <v/>
      </c>
    </row>
    <row r="29" spans="1:13" x14ac:dyDescent="0.25">
      <c r="A29" s="108">
        <f t="shared" si="3"/>
        <v>8.3333333333333343E-2</v>
      </c>
      <c r="B29" s="97">
        <v>0.01</v>
      </c>
      <c r="C29" s="22" t="s">
        <v>62</v>
      </c>
      <c r="D29" s="91" t="s">
        <v>79</v>
      </c>
      <c r="E29" s="23"/>
      <c r="F29" s="93" t="s">
        <v>95</v>
      </c>
      <c r="G29" s="95" t="str">
        <f>IF(F29="","",(VLOOKUP($F29,[1]SKU!$A$4:$D$3000,2,FALSE)))</f>
        <v>Herb, Chervil, Bulk, Fresh</v>
      </c>
      <c r="H29" s="5">
        <f t="shared" si="4"/>
        <v>0.25232776280323455</v>
      </c>
      <c r="I29" s="5">
        <f>IF(F29="","",(VLOOKUP(F29,[1]SKU!$A$4:$D$3000,4,FALSE)))</f>
        <v>25.232776280323453</v>
      </c>
      <c r="J29" s="113" t="str">
        <f>IF(I29="","",(VLOOKUP($F29,[1]SKU!$A$4:$D$3000,3,FALSE)))</f>
        <v>KG</v>
      </c>
      <c r="K29" s="114" t="str">
        <f t="shared" si="5"/>
        <v/>
      </c>
    </row>
    <row r="30" spans="1:13" x14ac:dyDescent="0.25">
      <c r="A30" s="108">
        <f t="shared" si="3"/>
        <v>1.666666666666667</v>
      </c>
      <c r="B30" s="97">
        <v>0.2</v>
      </c>
      <c r="C30" s="22" t="s">
        <v>62</v>
      </c>
      <c r="D30" s="91" t="s">
        <v>80</v>
      </c>
      <c r="E30" s="16"/>
      <c r="F30" s="93" t="s">
        <v>96</v>
      </c>
      <c r="G30" s="95" t="str">
        <f>IF(F30="","",(VLOOKUP($F30,[1]SKU!$A$4:$D$3000,2,FALSE)))</f>
        <v>Mozzarella Loaf Whole Milk</v>
      </c>
      <c r="H30" s="5">
        <f t="shared" si="4"/>
        <v>0.92157634275163824</v>
      </c>
      <c r="I30" s="5">
        <f>IF(F30="","",(VLOOKUP(F30,[1]SKU!$A$4:$D$3000,4,FALSE)))</f>
        <v>4.6078817137581911</v>
      </c>
      <c r="J30" s="113" t="str">
        <f>IF(I30="","",(VLOOKUP($F30,[1]SKU!$A$4:$D$3000,3,FALSE)))</f>
        <v>KG</v>
      </c>
      <c r="K30" s="114" t="str">
        <f t="shared" si="5"/>
        <v/>
      </c>
    </row>
    <row r="31" spans="1:13" x14ac:dyDescent="0.25">
      <c r="A31" s="108">
        <f t="shared" si="3"/>
        <v>8.333333333333335E-3</v>
      </c>
      <c r="B31" s="97">
        <v>1E-3</v>
      </c>
      <c r="C31" s="22" t="s">
        <v>62</v>
      </c>
      <c r="D31" s="91" t="s">
        <v>81</v>
      </c>
      <c r="E31" s="16"/>
      <c r="F31" s="93" t="s">
        <v>97</v>
      </c>
      <c r="G31" s="95" t="str">
        <f>IF(F31="","",(VLOOKUP($F31,[1]SKU!$A$4:$D$3000,2,FALSE)))</f>
        <v>SALT TABLE IODIZED</v>
      </c>
      <c r="H31" s="5">
        <f t="shared" si="4"/>
        <v>3.4324673674329979E-4</v>
      </c>
      <c r="I31" s="5">
        <f>IF(F31="","",(VLOOKUP(F31,[1]SKU!$A$4:$D$3000,4,FALSE)))</f>
        <v>0.34324673674329981</v>
      </c>
      <c r="J31" s="113" t="str">
        <f>IF(I31="","",(VLOOKUP($F31,[1]SKU!$A$4:$D$3000,3,FALSE)))</f>
        <v>KG</v>
      </c>
      <c r="K31" s="114" t="str">
        <f t="shared" si="5"/>
        <v/>
      </c>
      <c r="M31" s="94" t="s">
        <v>14</v>
      </c>
    </row>
    <row r="32" spans="1:13" x14ac:dyDescent="0.25">
      <c r="A32" s="108">
        <f t="shared" si="3"/>
        <v>8.333333333333335E-3</v>
      </c>
      <c r="B32" s="97">
        <v>1E-3</v>
      </c>
      <c r="C32" s="22" t="s">
        <v>62</v>
      </c>
      <c r="D32" s="91" t="s">
        <v>82</v>
      </c>
      <c r="E32" s="16"/>
      <c r="F32" s="93" t="s">
        <v>98</v>
      </c>
      <c r="G32" s="95" t="str">
        <f>IF(F32="","",(VLOOKUP($F32,[1]SKU!$A$4:$D$3000,2,FALSE)))</f>
        <v>Pepper Black Ground</v>
      </c>
      <c r="H32" s="5">
        <f t="shared" si="4"/>
        <v>1.8543221549417611E-2</v>
      </c>
      <c r="I32" s="5">
        <f>IF(F32="","",(VLOOKUP(F32,[1]SKU!$A$4:$D$3000,4,FALSE)))</f>
        <v>18.543221549417609</v>
      </c>
      <c r="J32" s="113" t="str">
        <f>IF(I32="","",(VLOOKUP($F32,[1]SKU!$A$4:$D$3000,3,FALSE)))</f>
        <v>KG</v>
      </c>
      <c r="K32" s="114" t="str">
        <f t="shared" si="5"/>
        <v/>
      </c>
      <c r="M32" s="94" t="s">
        <v>14</v>
      </c>
    </row>
    <row r="33" spans="1:11" x14ac:dyDescent="0.25">
      <c r="A33" s="108">
        <f t="shared" si="3"/>
        <v>0</v>
      </c>
      <c r="B33" s="97"/>
      <c r="C33" s="22"/>
      <c r="D33" s="95"/>
      <c r="E33" s="23"/>
      <c r="F33" s="93"/>
      <c r="G33" s="69" t="str">
        <f>IF(F33="","",(VLOOKUP($F33,[1]SKU!$A$4:$D$3000,2,FALSE)))</f>
        <v/>
      </c>
      <c r="H33" s="62" t="str">
        <f t="shared" ref="H33" si="8">IF(F33="","",(B33*I33))</f>
        <v/>
      </c>
      <c r="I33" s="62" t="str">
        <f>IF(F33="","",(VLOOKUP(F33,[1]SKU!$A$4:$D$3000,4,FALSE)))</f>
        <v/>
      </c>
      <c r="J33" s="63" t="str">
        <f>IF(I33="","",(VLOOKUP($F33,[1]SKU!$A$4:$D$3000,3,FALSE)))</f>
        <v/>
      </c>
      <c r="K33" s="110" t="str">
        <f t="shared" ref="K33" si="9">IF(J33="","",IF(J33=$C33,"","UOM Err"))</f>
        <v/>
      </c>
    </row>
    <row r="34" spans="1:11" ht="15.75" customHeight="1" x14ac:dyDescent="0.25">
      <c r="A34" s="102" t="s">
        <v>39</v>
      </c>
      <c r="B34" s="78">
        <f>SUM(B22:B33)</f>
        <v>1.712</v>
      </c>
      <c r="C34" s="17"/>
      <c r="D34" s="15"/>
      <c r="E34" s="25"/>
      <c r="F34" s="17"/>
      <c r="G34" s="71" t="s">
        <v>38</v>
      </c>
      <c r="H34" s="72">
        <f>SUM(H15:H33)</f>
        <v>10.680012142401674</v>
      </c>
      <c r="I34" s="62" t="str">
        <f>IF(F34="","",VLOOKUP(F34,[1]SKU!$A$5:$D$3000,4,FALSE))</f>
        <v/>
      </c>
      <c r="J34" s="63" t="str">
        <f>IF(F34="","",(VLOOKUP(F34,[1]SKU!$A$5:$D$3000,3,FALSE)))</f>
        <v/>
      </c>
      <c r="K34" s="70"/>
    </row>
    <row r="35" spans="1:11" s="6" customFormat="1" ht="15" customHeight="1" x14ac:dyDescent="0.25">
      <c r="A35" s="115" t="s">
        <v>3</v>
      </c>
      <c r="B35" s="115"/>
      <c r="C35" s="17"/>
      <c r="D35" s="14"/>
      <c r="E35" s="14"/>
      <c r="F35" s="24"/>
      <c r="G35" s="73" t="s">
        <v>43</v>
      </c>
      <c r="H35" s="74">
        <f>H34/C4</f>
        <v>1.7800020237336123</v>
      </c>
      <c r="I35" s="74" t="str">
        <f>IF(F35="","",VLOOKUP(F35,[1]SKU!$A$5:$D$3000,4,FALSE))</f>
        <v/>
      </c>
      <c r="J35" s="75" t="str">
        <f>IF(F35="","",(VLOOKUP(F35,[1]SKU!$A$5:$D$3000,3,FALSE)))</f>
        <v/>
      </c>
      <c r="K35" s="70"/>
    </row>
    <row r="36" spans="1:11" s="6" customFormat="1" ht="15" customHeight="1" x14ac:dyDescent="0.25">
      <c r="A36" s="18"/>
      <c r="B36" s="116" t="s">
        <v>99</v>
      </c>
      <c r="C36" s="116"/>
      <c r="D36" s="116"/>
      <c r="E36" s="116"/>
      <c r="F36" s="116"/>
      <c r="G36" s="61"/>
      <c r="H36" s="74"/>
      <c r="I36" s="74"/>
      <c r="J36" s="75"/>
      <c r="K36" s="70"/>
    </row>
    <row r="37" spans="1:11" s="6" customFormat="1" ht="15" customHeight="1" x14ac:dyDescent="0.25">
      <c r="A37" s="102"/>
      <c r="B37" s="116"/>
      <c r="C37" s="116"/>
      <c r="D37" s="116"/>
      <c r="E37" s="116"/>
      <c r="F37" s="116"/>
      <c r="G37" s="61"/>
      <c r="H37" s="74"/>
      <c r="I37" s="74" t="str">
        <f>IF(F37="","",VLOOKUP(F37,[1]SKU!$A$5:$D$3000,4,FALSE))</f>
        <v/>
      </c>
      <c r="J37" s="75" t="str">
        <f>IF(F37="","",(VLOOKUP(F37,[1]SKU!$A$5:$D$3000,3,FALSE)))</f>
        <v/>
      </c>
      <c r="K37" s="70"/>
    </row>
    <row r="38" spans="1:11" s="6" customFormat="1" ht="15" customHeight="1" x14ac:dyDescent="0.25">
      <c r="A38" s="102"/>
      <c r="B38" s="112"/>
      <c r="C38" s="112"/>
      <c r="D38" s="112"/>
      <c r="E38" s="112"/>
      <c r="F38" s="112"/>
      <c r="G38" s="61"/>
      <c r="H38" s="74"/>
      <c r="I38" s="74"/>
      <c r="J38" s="75"/>
      <c r="K38" s="70"/>
    </row>
    <row r="39" spans="1:11" s="6" customFormat="1" ht="15" customHeight="1" x14ac:dyDescent="0.25">
      <c r="A39" s="102"/>
      <c r="B39" s="15" t="s">
        <v>100</v>
      </c>
      <c r="C39" s="36"/>
      <c r="D39" s="14"/>
      <c r="E39" s="14"/>
      <c r="F39" s="24"/>
      <c r="G39" s="61"/>
      <c r="H39" s="74"/>
      <c r="I39" s="74"/>
      <c r="J39" s="75"/>
      <c r="K39" s="70"/>
    </row>
    <row r="40" spans="1:11" s="6" customFormat="1" ht="15" customHeight="1" x14ac:dyDescent="0.25">
      <c r="A40" s="102"/>
      <c r="B40" s="14"/>
      <c r="C40" s="36"/>
      <c r="D40" s="14"/>
      <c r="E40" s="14"/>
      <c r="F40" s="24"/>
      <c r="G40" s="61"/>
      <c r="H40" s="61"/>
      <c r="I40" s="74" t="str">
        <f>IF(F40="","",VLOOKUP(F40,[1]SKU!$A$5:$D$3000,4,FALSE))</f>
        <v/>
      </c>
      <c r="J40" s="75" t="str">
        <f>IF(F40="","",(VLOOKUP(F40,[1]SKU!$A$5:$D$3000,3,FALSE)))</f>
        <v/>
      </c>
      <c r="K40" s="70"/>
    </row>
    <row r="41" spans="1:11" s="6" customFormat="1" ht="15" customHeight="1" x14ac:dyDescent="0.25">
      <c r="A41" s="102"/>
      <c r="B41" s="15" t="s">
        <v>104</v>
      </c>
      <c r="C41" s="36"/>
      <c r="D41" s="14"/>
      <c r="E41" s="14"/>
      <c r="F41" s="24"/>
      <c r="G41" s="61"/>
      <c r="H41" s="74"/>
      <c r="I41" s="74"/>
      <c r="J41" s="75"/>
      <c r="K41" s="70"/>
    </row>
    <row r="42" spans="1:11" s="6" customFormat="1" ht="15" customHeight="1" x14ac:dyDescent="0.25">
      <c r="A42" s="102"/>
      <c r="B42" s="15" t="s">
        <v>105</v>
      </c>
      <c r="C42" s="36"/>
      <c r="D42" s="14"/>
      <c r="E42" s="14"/>
      <c r="F42" s="24"/>
      <c r="G42" s="61"/>
      <c r="H42" s="74"/>
      <c r="I42" s="74" t="str">
        <f>IF(F42="","",VLOOKUP(F42,[1]SKU!$A$5:$D$3000,4,FALSE))</f>
        <v/>
      </c>
      <c r="J42" s="75" t="str">
        <f>IF(F42="","",(VLOOKUP(F42,[1]SKU!$A$5:$D$3000,3,FALSE)))</f>
        <v/>
      </c>
      <c r="K42" s="70"/>
    </row>
    <row r="43" spans="1:11" s="6" customFormat="1" ht="15" customHeight="1" x14ac:dyDescent="0.25">
      <c r="A43" s="102"/>
      <c r="B43" s="15"/>
      <c r="C43" s="36"/>
      <c r="D43" s="14"/>
      <c r="E43" s="14"/>
      <c r="F43" s="24"/>
      <c r="G43" s="61"/>
      <c r="H43" s="74"/>
      <c r="I43" s="74"/>
      <c r="J43" s="75"/>
      <c r="K43" s="70"/>
    </row>
    <row r="44" spans="1:11" s="6" customFormat="1" ht="15" customHeight="1" x14ac:dyDescent="0.25">
      <c r="A44" s="102"/>
      <c r="B44" s="15" t="s">
        <v>101</v>
      </c>
      <c r="C44" s="36"/>
      <c r="D44" s="14"/>
      <c r="E44" s="14"/>
      <c r="F44" s="24"/>
      <c r="G44" s="61"/>
      <c r="H44" s="74"/>
      <c r="I44" s="74"/>
      <c r="J44" s="75"/>
      <c r="K44" s="70"/>
    </row>
    <row r="45" spans="1:11" s="6" customFormat="1" ht="15" customHeight="1" x14ac:dyDescent="0.25">
      <c r="A45" s="102"/>
      <c r="B45" s="14"/>
      <c r="C45" s="36"/>
      <c r="D45" s="14"/>
      <c r="E45" s="14"/>
      <c r="F45" s="24"/>
      <c r="G45" s="61"/>
      <c r="H45" s="74"/>
      <c r="I45" s="74"/>
      <c r="J45" s="75"/>
      <c r="K45" s="70"/>
    </row>
    <row r="46" spans="1:11" s="6" customFormat="1" ht="15" customHeight="1" x14ac:dyDescent="0.25">
      <c r="A46" s="102"/>
      <c r="B46" s="15" t="s">
        <v>110</v>
      </c>
      <c r="C46" s="36"/>
      <c r="D46" s="14"/>
      <c r="E46" s="14"/>
      <c r="F46" s="24"/>
      <c r="G46" s="61"/>
      <c r="H46" s="74"/>
      <c r="I46" s="74"/>
      <c r="J46" s="75"/>
      <c r="K46" s="70"/>
    </row>
    <row r="47" spans="1:11" s="6" customFormat="1" x14ac:dyDescent="0.25">
      <c r="A47" s="102"/>
      <c r="B47" s="14"/>
      <c r="C47" s="36"/>
      <c r="D47" s="14"/>
      <c r="E47" s="14"/>
      <c r="F47" s="24"/>
      <c r="G47" s="61"/>
      <c r="H47" s="74"/>
      <c r="I47" s="74" t="str">
        <f>IF(F47="","",VLOOKUP(F47,[1]SKU!$A$5:$D$3000,4,FALSE))</f>
        <v/>
      </c>
      <c r="J47" s="75" t="str">
        <f>IF(F47="","",(VLOOKUP(F47,[1]SKU!$A$5:$D$3000,3,FALSE)))</f>
        <v/>
      </c>
      <c r="K47" s="70"/>
    </row>
    <row r="48" spans="1:11" s="6" customFormat="1" x14ac:dyDescent="0.25">
      <c r="A48" s="102"/>
      <c r="B48" s="15" t="s">
        <v>111</v>
      </c>
      <c r="C48" s="36"/>
      <c r="D48" s="14"/>
      <c r="E48" s="14"/>
      <c r="F48" s="24"/>
      <c r="G48" s="61"/>
      <c r="H48" s="74"/>
      <c r="I48" s="74" t="str">
        <f>IF(F48="","",VLOOKUP(F48,[1]SKU!$A$5:$D$3000,4,FALSE))</f>
        <v/>
      </c>
      <c r="J48" s="75" t="str">
        <f>IF(F48="","",(VLOOKUP(F48,[1]SKU!$A$5:$D$3000,3,FALSE)))</f>
        <v/>
      </c>
      <c r="K48" s="70"/>
    </row>
    <row r="49" spans="1:11" s="6" customFormat="1" x14ac:dyDescent="0.25">
      <c r="A49" s="102"/>
      <c r="B49" s="15" t="s">
        <v>14</v>
      </c>
      <c r="C49" s="36"/>
      <c r="D49" s="14"/>
      <c r="E49" s="14"/>
      <c r="F49" s="24"/>
      <c r="G49" s="61"/>
      <c r="H49" s="74"/>
      <c r="I49" s="74" t="str">
        <f>IF(F49="","",VLOOKUP(F49,[1]SKU!$A$5:$D$3000,4,FALSE))</f>
        <v/>
      </c>
      <c r="J49" s="75" t="str">
        <f>IF(F49="","",(VLOOKUP(F49,[1]SKU!$A$5:$D$3000,3,FALSE)))</f>
        <v/>
      </c>
      <c r="K49" s="70"/>
    </row>
    <row r="50" spans="1:11" s="6" customFormat="1" x14ac:dyDescent="0.25">
      <c r="A50" s="102"/>
      <c r="B50" s="15" t="s">
        <v>102</v>
      </c>
      <c r="C50" s="36"/>
      <c r="D50" s="14"/>
      <c r="E50" s="14"/>
      <c r="F50" s="24"/>
      <c r="G50" s="61"/>
      <c r="H50" s="74"/>
      <c r="I50" s="74" t="str">
        <f>IF(F50="","",VLOOKUP(F50,[1]SKU!$A$5:$D$3000,4,FALSE))</f>
        <v/>
      </c>
      <c r="J50" s="75" t="str">
        <f>IF(F50="","",(VLOOKUP(F50,[1]SKU!$A$5:$D$3000,3,FALSE)))</f>
        <v/>
      </c>
      <c r="K50" s="70"/>
    </row>
    <row r="51" spans="1:11" s="6" customFormat="1" x14ac:dyDescent="0.25">
      <c r="A51" s="36"/>
      <c r="B51" s="14"/>
      <c r="C51" s="36"/>
      <c r="D51" s="14"/>
      <c r="E51" s="14"/>
      <c r="F51" s="24"/>
      <c r="G51" s="61" t="str">
        <f>IF(F51="","",(VLOOKUP(F51,[1]SKU!$A$5:$D$3000,2,FALSE)))</f>
        <v/>
      </c>
      <c r="H51" s="74"/>
      <c r="I51" s="74" t="str">
        <f>IF(F51="","",VLOOKUP(F51,[1]SKU!$A$5:$D$3000,4,FALSE))</f>
        <v/>
      </c>
      <c r="J51" s="75" t="str">
        <f>IF(F51="","",(VLOOKUP(F51,[1]SKU!$A$5:$D$3000,3,FALSE)))</f>
        <v/>
      </c>
      <c r="K51" s="70"/>
    </row>
    <row r="52" spans="1:11" s="6" customFormat="1" x14ac:dyDescent="0.25">
      <c r="A52" s="102"/>
      <c r="B52" s="15" t="s">
        <v>103</v>
      </c>
      <c r="C52" s="36"/>
      <c r="D52" s="14"/>
      <c r="E52" s="14"/>
      <c r="F52" s="24"/>
      <c r="G52" s="61" t="str">
        <f>IF(F52="","",(VLOOKUP(F52,[1]SKU!$A$5:$D$3000,2,FALSE)))</f>
        <v/>
      </c>
      <c r="H52" s="74"/>
      <c r="I52" s="74" t="str">
        <f>IF(F52="","",VLOOKUP(F52,[1]SKU!$A$5:$D$3000,4,FALSE))</f>
        <v/>
      </c>
      <c r="J52" s="75" t="str">
        <f>IF(F52="","",(VLOOKUP(F52,[1]SKU!$A$5:$D$3000,3,FALSE)))</f>
        <v/>
      </c>
      <c r="K52" s="70"/>
    </row>
    <row r="53" spans="1:11" s="6" customFormat="1" x14ac:dyDescent="0.25">
      <c r="A53" s="102"/>
      <c r="B53" s="14" t="s">
        <v>112</v>
      </c>
      <c r="C53" s="36"/>
      <c r="D53" s="14"/>
      <c r="E53" s="14"/>
      <c r="F53" s="24"/>
      <c r="G53" s="61" t="str">
        <f>IF(F53="","",(VLOOKUP(F53,[2]SKU!$A$5:$D$3000,2,FALSE)))</f>
        <v/>
      </c>
      <c r="H53" s="74"/>
      <c r="I53" s="74" t="str">
        <f>IF(F53="","",VLOOKUP(F53,[1]SKU!$A$5:$D$3000,4,FALSE))</f>
        <v/>
      </c>
      <c r="J53" s="75" t="str">
        <f>IF(F53="","",(VLOOKUP(F53,[1]SKU!$A$5:$D$3000,3,FALSE)))</f>
        <v/>
      </c>
      <c r="K53" s="70"/>
    </row>
    <row r="54" spans="1:11" s="6" customFormat="1" x14ac:dyDescent="0.25">
      <c r="A54" s="102"/>
      <c r="B54" s="15"/>
      <c r="C54" s="36"/>
      <c r="D54" s="99"/>
      <c r="E54" s="14"/>
      <c r="F54" s="24"/>
      <c r="G54" s="47" t="str">
        <f>IF(F54="","",(VLOOKUP(F54,[2]SKU!$A$5:$D$3000,2,FALSE)))</f>
        <v/>
      </c>
      <c r="H54" s="48"/>
      <c r="I54" s="48" t="str">
        <f>IF(F54="","",VLOOKUP(F54,[1]SKU!$A$5:$D$3000,4,FALSE))</f>
        <v/>
      </c>
      <c r="J54" s="49" t="str">
        <f>IF(F54="","",(VLOOKUP(F54,[1]SKU!$A$5:$D$3000,3,FALSE)))</f>
        <v/>
      </c>
      <c r="K54" s="50"/>
    </row>
    <row r="55" spans="1:11" s="6" customFormat="1" x14ac:dyDescent="0.25">
      <c r="A55" s="102"/>
      <c r="B55" s="15"/>
      <c r="C55" s="17"/>
      <c r="D55" s="14"/>
      <c r="E55" s="14"/>
      <c r="F55" s="24"/>
      <c r="G55" s="32" t="str">
        <f>IF(F55="","",(VLOOKUP(F55,[2]SKU!$A$5:$D$3000,2,FALSE)))</f>
        <v/>
      </c>
      <c r="H55" s="34"/>
      <c r="I55" s="34" t="str">
        <f>IF(F55="","",VLOOKUP(F55,[1]SKU!$A$5:$D$3000,4,FALSE))</f>
        <v/>
      </c>
      <c r="J55" s="44" t="str">
        <f>IF(F55="","",(VLOOKUP(F55,[1]SKU!$A$5:$D$3000,3,FALSE)))</f>
        <v/>
      </c>
      <c r="K55" s="40"/>
    </row>
    <row r="56" spans="1:11" x14ac:dyDescent="0.25">
      <c r="A56" s="102"/>
      <c r="B56" s="26"/>
      <c r="C56" s="14"/>
      <c r="D56" s="36"/>
      <c r="E56" s="31" t="s">
        <v>14</v>
      </c>
      <c r="F56" s="17"/>
      <c r="G56" s="32" t="str">
        <f>IF(F56="","",(VLOOKUP(F56,[2]SKU!$A$5:$D$3000,2,FALSE)))</f>
        <v/>
      </c>
      <c r="H56" s="33"/>
      <c r="I56" s="33" t="str">
        <f>IF(F56="","",VLOOKUP(F56,[1]SKU!$A$5:$D$3000,4,FALSE))</f>
        <v/>
      </c>
      <c r="J56" s="43" t="str">
        <f>IF(F56="","",(VLOOKUP(F56,[1]SKU!$A$5:$D$3000,3,FALSE)))</f>
        <v/>
      </c>
      <c r="K56" s="40"/>
    </row>
    <row r="57" spans="1:11" x14ac:dyDescent="0.25">
      <c r="A57" s="102"/>
      <c r="B57" s="15"/>
      <c r="C57" s="15"/>
      <c r="D57" s="36"/>
      <c r="E57" s="14"/>
      <c r="F57" s="17"/>
      <c r="G57" s="32" t="str">
        <f>IF(F57="","",(VLOOKUP(F57,[2]SKU!$A$5:$B$3000,2,FALSE)))</f>
        <v/>
      </c>
      <c r="H57" s="33"/>
      <c r="I57" s="33" t="str">
        <f>IF(F57="","",VLOOKUP(F57,[1]SKU!$A$5:$D$3000,4,FALSE))</f>
        <v/>
      </c>
      <c r="J57" s="43" t="str">
        <f>IF(F57="","",(VLOOKUP(F57,[1]SKU!$A$5:$D$3000,3,FALSE)))</f>
        <v/>
      </c>
      <c r="K57" s="40"/>
    </row>
    <row r="58" spans="1:11" x14ac:dyDescent="0.25">
      <c r="G58" s="6" t="str">
        <f>IF(F58="","",(VLOOKUP(F58,[2]SKU!$A$5:$B$3000,2,FALSE)))</f>
        <v/>
      </c>
      <c r="I58" s="5" t="str">
        <f>IF(F58="","",VLOOKUP(F58,[1]SKU!$A$5:$D$3000,4,FALSE))</f>
        <v/>
      </c>
      <c r="J58" s="45" t="str">
        <f>IF(F58="","",(VLOOKUP(F58,[1]SKU!$A$5:$D$3000,3,FALSE)))</f>
        <v/>
      </c>
      <c r="K58" s="41"/>
    </row>
    <row r="59" spans="1:11" x14ac:dyDescent="0.25">
      <c r="G59" s="6" t="str">
        <f>IF(F59="","",(VLOOKUP(F59,[2]SKU!$A$5:$B$3000,2,FALSE)))</f>
        <v/>
      </c>
    </row>
    <row r="60" spans="1:11" x14ac:dyDescent="0.25">
      <c r="G60" s="6" t="str">
        <f>IF(F60="","",(VLOOKUP(F60,[2]SKU!$A$5:$B$3000,2,FALSE)))</f>
        <v/>
      </c>
    </row>
    <row r="61" spans="1:11" x14ac:dyDescent="0.25">
      <c r="G61" s="6" t="str">
        <f>IF(F61="","",(VLOOKUP(F61,[2]SKU!$A$5:$B$3000,2,FALSE)))</f>
        <v/>
      </c>
    </row>
    <row r="62" spans="1:11" x14ac:dyDescent="0.25">
      <c r="G62" s="6" t="str">
        <f>IF(F62="","",(VLOOKUP(F62,[2]SKU!$A$5:$B$3000,2,FALSE)))</f>
        <v/>
      </c>
    </row>
  </sheetData>
  <mergeCells count="2">
    <mergeCell ref="A35:B35"/>
    <mergeCell ref="B36:F37"/>
  </mergeCells>
  <conditionalFormatting sqref="K47:K58 K34:K39">
    <cfRule type="cellIs" dxfId="5" priority="24" operator="equal">
      <formula>"DIFFERENT"</formula>
    </cfRule>
  </conditionalFormatting>
  <conditionalFormatting sqref="K40:K46">
    <cfRule type="cellIs" dxfId="4" priority="12" operator="equal">
      <formula>"DIFFERENT"</formula>
    </cfRule>
  </conditionalFormatting>
  <conditionalFormatting sqref="K14 K33">
    <cfRule type="cellIs" dxfId="3" priority="3" operator="equal">
      <formula>"DIFFERENT"</formula>
    </cfRule>
  </conditionalFormatting>
  <conditionalFormatting sqref="K14 K33">
    <cfRule type="containsText" dxfId="2" priority="2" operator="containsText" text="UOM Err">
      <formula>NOT(ISERROR(SEARCH("UOM Err",K14)))</formula>
    </cfRule>
  </conditionalFormatting>
  <conditionalFormatting sqref="K15:K32">
    <cfRule type="cellIs" dxfId="1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&amp;R&amp;F - &amp;D</oddFooter>
  </headerFooter>
  <drawing r:id="rId2"/>
  <legacyDrawing r:id="rId3"/>
  <oleObjects>
    <mc:AlternateContent xmlns:mc="http://schemas.openxmlformats.org/markup-compatibility/2006">
      <mc:Choice Requires="x14">
        <oleObject progId="PowerPoint.Show.12" shapeId="1025" r:id="rId4">
          <objectPr defaultSize="0" autoPict="0" r:id="rId5">
            <anchor moveWithCells="1">
              <from>
                <xdr:col>5</xdr:col>
                <xdr:colOff>609600</xdr:colOff>
                <xdr:row>0</xdr:row>
                <xdr:rowOff>200025</xdr:rowOff>
              </from>
              <to>
                <xdr:col>8</xdr:col>
                <xdr:colOff>85725</xdr:colOff>
                <xdr:row>11</xdr:row>
                <xdr:rowOff>152400</xdr:rowOff>
              </to>
            </anchor>
          </objectPr>
        </oleObject>
      </mc:Choice>
      <mc:Fallback>
        <oleObject progId="PowerPoint.Show.12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0" t="s">
        <v>15</v>
      </c>
      <c r="F1" s="30"/>
    </row>
    <row r="2" spans="2:6" x14ac:dyDescent="0.25">
      <c r="E2" s="30"/>
      <c r="F2" s="30"/>
    </row>
    <row r="3" spans="2:6" x14ac:dyDescent="0.25">
      <c r="B3" t="s">
        <v>34</v>
      </c>
      <c r="E3" s="30" t="s">
        <v>20</v>
      </c>
      <c r="F3" s="30"/>
    </row>
    <row r="4" spans="2:6" x14ac:dyDescent="0.25">
      <c r="B4" t="s">
        <v>35</v>
      </c>
      <c r="E4" s="30" t="s">
        <v>30</v>
      </c>
      <c r="F4" s="30"/>
    </row>
    <row r="5" spans="2:6" x14ac:dyDescent="0.25">
      <c r="B5" t="s">
        <v>36</v>
      </c>
      <c r="E5" s="30" t="s">
        <v>16</v>
      </c>
      <c r="F5" s="30"/>
    </row>
    <row r="6" spans="2:6" x14ac:dyDescent="0.25">
      <c r="E6" s="30" t="s">
        <v>18</v>
      </c>
      <c r="F6" s="30"/>
    </row>
    <row r="7" spans="2:6" x14ac:dyDescent="0.25">
      <c r="E7" s="30" t="s">
        <v>29</v>
      </c>
      <c r="F7" s="30"/>
    </row>
    <row r="8" spans="2:6" x14ac:dyDescent="0.25">
      <c r="B8" t="s">
        <v>33</v>
      </c>
      <c r="E8" s="30" t="s">
        <v>19</v>
      </c>
      <c r="F8" s="30"/>
    </row>
    <row r="9" spans="2:6" x14ac:dyDescent="0.25">
      <c r="E9" s="30" t="s">
        <v>23</v>
      </c>
      <c r="F9" s="30"/>
    </row>
    <row r="10" spans="2:6" x14ac:dyDescent="0.25">
      <c r="B10" t="s">
        <v>37</v>
      </c>
      <c r="E10" s="30" t="s">
        <v>22</v>
      </c>
      <c r="F10" s="30"/>
    </row>
    <row r="11" spans="2:6" x14ac:dyDescent="0.25">
      <c r="E11" s="30" t="s">
        <v>27</v>
      </c>
      <c r="F11" s="30"/>
    </row>
    <row r="12" spans="2:6" x14ac:dyDescent="0.25">
      <c r="E12" s="30" t="s">
        <v>25</v>
      </c>
      <c r="F12" s="30"/>
    </row>
    <row r="13" spans="2:6" x14ac:dyDescent="0.25">
      <c r="E13" s="30" t="s">
        <v>24</v>
      </c>
      <c r="F13" s="30"/>
    </row>
    <row r="14" spans="2:6" x14ac:dyDescent="0.25">
      <c r="E14" s="30" t="s">
        <v>21</v>
      </c>
      <c r="F14" s="30"/>
    </row>
    <row r="15" spans="2:6" x14ac:dyDescent="0.25">
      <c r="E15" s="30" t="s">
        <v>26</v>
      </c>
      <c r="F15" s="30"/>
    </row>
    <row r="16" spans="2:6" x14ac:dyDescent="0.25">
      <c r="E16" s="30" t="s">
        <v>17</v>
      </c>
      <c r="F16" s="30"/>
    </row>
    <row r="17" spans="5:6" x14ac:dyDescent="0.25">
      <c r="E17" s="30" t="s">
        <v>28</v>
      </c>
      <c r="F17" s="30"/>
    </row>
    <row r="18" spans="5:6" x14ac:dyDescent="0.25">
      <c r="E18" s="30" t="s">
        <v>31</v>
      </c>
      <c r="F18" s="30"/>
    </row>
    <row r="19" spans="5:6" x14ac:dyDescent="0.25">
      <c r="E19" s="30" t="s">
        <v>32</v>
      </c>
      <c r="F19" s="30"/>
    </row>
    <row r="20" spans="5:6" x14ac:dyDescent="0.25">
      <c r="E20" s="30"/>
      <c r="F20" s="30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2017-03-08T19:18:20Z</cp:lastPrinted>
  <dcterms:created xsi:type="dcterms:W3CDTF">2012-02-13T23:35:12Z</dcterms:created>
  <dcterms:modified xsi:type="dcterms:W3CDTF">2017-03-11T00:26:24Z</dcterms:modified>
</cp:coreProperties>
</file>