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Recipe!$A$1:$K$40</definedName>
  </definedNames>
  <calcPr calcId="152511"/>
</workbook>
</file>

<file path=xl/calcChain.xml><?xml version="1.0" encoding="utf-8"?>
<calcChain xmlns="http://schemas.openxmlformats.org/spreadsheetml/2006/main">
  <c r="C6" i="1" l="1"/>
  <c r="G16" i="1" l="1"/>
  <c r="I16" i="1"/>
  <c r="H16" i="1" s="1"/>
  <c r="G17" i="1"/>
  <c r="I17" i="1"/>
  <c r="H17" i="1" s="1"/>
  <c r="G18" i="1"/>
  <c r="H18" i="1"/>
  <c r="I18" i="1"/>
  <c r="J18" i="1" s="1"/>
  <c r="K18" i="1" s="1"/>
  <c r="G19" i="1"/>
  <c r="I19" i="1"/>
  <c r="J19" i="1" s="1"/>
  <c r="K19" i="1" s="1"/>
  <c r="G20" i="1"/>
  <c r="I20" i="1"/>
  <c r="J20" i="1" s="1"/>
  <c r="K20" i="1" s="1"/>
  <c r="I15" i="1"/>
  <c r="H15" i="1" s="1"/>
  <c r="G15" i="1"/>
  <c r="J17" i="1" l="1"/>
  <c r="K17" i="1" s="1"/>
  <c r="J15" i="1"/>
  <c r="K15" i="1" s="1"/>
  <c r="H20" i="1"/>
  <c r="J16" i="1"/>
  <c r="K16" i="1" s="1"/>
  <c r="H19" i="1"/>
  <c r="G14" i="1"/>
  <c r="H14" i="1"/>
  <c r="I14" i="1"/>
  <c r="J14" i="1" s="1"/>
  <c r="K14" i="1" s="1"/>
  <c r="G21" i="1" l="1"/>
  <c r="I21" i="1"/>
  <c r="J21" i="1" s="1"/>
  <c r="K21" i="1" s="1"/>
  <c r="G22" i="1"/>
  <c r="I22" i="1"/>
  <c r="J22" i="1" s="1"/>
  <c r="K22" i="1" s="1"/>
  <c r="H21" i="1" l="1"/>
  <c r="C4" i="1"/>
  <c r="A15" i="1" s="1"/>
  <c r="E7" i="1"/>
  <c r="C5" i="1"/>
  <c r="H23" i="1" l="1"/>
  <c r="A19" i="1"/>
  <c r="A20" i="1"/>
  <c r="A17" i="1"/>
  <c r="A21" i="1"/>
  <c r="A22" i="1"/>
  <c r="A18" i="1"/>
  <c r="A16" i="1"/>
  <c r="B23" i="1" l="1"/>
  <c r="E11" i="1" s="1"/>
  <c r="J45" i="1" l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G39" i="1"/>
  <c r="J38" i="1"/>
  <c r="I38" i="1"/>
  <c r="G38" i="1"/>
  <c r="J37" i="1"/>
  <c r="I37" i="1"/>
  <c r="J36" i="1"/>
  <c r="I36" i="1"/>
  <c r="J35" i="1"/>
  <c r="I35" i="1"/>
  <c r="J34" i="1"/>
  <c r="I34" i="1"/>
  <c r="J30" i="1"/>
  <c r="I30" i="1"/>
  <c r="J28" i="1"/>
  <c r="I28" i="1"/>
  <c r="J26" i="1"/>
  <c r="I26" i="1"/>
  <c r="J24" i="1"/>
  <c r="I24" i="1"/>
  <c r="J23" i="1"/>
  <c r="I23" i="1"/>
  <c r="H24" i="1" l="1"/>
  <c r="E4" i="1" s="1"/>
  <c r="G40" i="1" l="1"/>
  <c r="G41" i="1"/>
  <c r="G42" i="1"/>
  <c r="G43" i="1"/>
  <c r="G44" i="1"/>
  <c r="G45" i="1"/>
  <c r="G46" i="1"/>
  <c r="G47" i="1"/>
  <c r="G48" i="1"/>
  <c r="G49" i="1"/>
</calcChain>
</file>

<file path=xl/sharedStrings.xml><?xml version="1.0" encoding="utf-8"?>
<sst xmlns="http://schemas.openxmlformats.org/spreadsheetml/2006/main" count="95" uniqueCount="86">
  <si>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</si>
  <si>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</si>
  <si>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</si>
  <si>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</si>
  <si>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</si>
  <si>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</si>
  <si>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</si>
  <si>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</si>
  <si>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</si>
  <si>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</si>
  <si>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</si>
  <si>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</si>
  <si>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</si>
  <si>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</si>
  <si>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</si>
  <si>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</si>
  <si>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</si>
  <si>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</si>
  <si>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</si>
  <si>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</si>
  <si>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</si>
  <si>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</si>
  <si>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</si>
  <si>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</si>
  <si>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</si>
  <si>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</si>
  <si>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</si>
  <si>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</si>
  <si>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</si>
  <si>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</si>
  <si>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</si>
  <si>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</si>
  <si>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</si>
  <si>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</si>
  <si>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</si>
  <si>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</si>
  <si>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</si>
  <si>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</si>
  <si>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</si>
  <si>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</si>
  <si>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</si>
  <si>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</si>
  <si>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</si>
  <si>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</si>
  <si>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</si>
  <si>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</si>
  <si>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</si>
  <si>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</si>
  <si>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</si>
  <si>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</si>
  <si>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</si>
  <si>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</si>
  <si>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</si>
  <si>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</si>
  <si>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</si>
  <si>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</si>
  <si>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</si>
  <si>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kg</t>
  </si>
  <si>
    <t>lt</t>
  </si>
  <si>
    <t>Olive Oil</t>
  </si>
  <si>
    <t xml:space="preserve">Flour </t>
  </si>
  <si>
    <t>Sugar</t>
  </si>
  <si>
    <t>Yeast</t>
  </si>
  <si>
    <t>Water</t>
  </si>
  <si>
    <t>salt</t>
  </si>
  <si>
    <t>20-100000471</t>
  </si>
  <si>
    <t>20-100001065</t>
  </si>
  <si>
    <t>20-100001612</t>
  </si>
  <si>
    <t>20-100001305</t>
  </si>
  <si>
    <t>20-100001607</t>
  </si>
  <si>
    <t>Precautions: </t>
  </si>
  <si>
    <t>Salt should be added to the mix as the last ingredient, otherwise blocking the leavening. </t>
  </si>
  <si>
    <t>Ideas and variants: </t>
  </si>
  <si>
    <t xml:space="preserve">The fried dough may have other forms. Often you will find a square, triangular or stick. To obtain these forms, roll out the dough with a thickness of about 3 mm, cut as favorites and fry. </t>
  </si>
  <si>
    <t xml:space="preserve">1- In a large bowl place the flour, sugar and half a potato that have boiled and crushed with a fork; separately melt the yeast in warm water and add to the flour. Add salt, water and knead well, until the mixture is smooth and homogeneous rather elastic; cover with a cloth and let rise for a couple of hours away from drafts. </t>
  </si>
  <si>
    <t xml:space="preserve">2- When the dough is ready, kneads again for a few minutes and formed into small balls. 
In a saucepan, heat abundant peanut oil and fry a bit 'of balls at a time. Drain on paper towels so that they lose the excess oil and serve. 
</t>
  </si>
  <si>
    <t>Sabatini</t>
  </si>
  <si>
    <t>3.2.17</t>
  </si>
  <si>
    <t>AJ</t>
  </si>
  <si>
    <t>Zonzelle Toscane (fried dough)</t>
  </si>
  <si>
    <t>Kg</t>
  </si>
  <si>
    <t>20-100001636</t>
  </si>
  <si>
    <t>3.9.17</t>
  </si>
  <si>
    <t>Passata</t>
  </si>
  <si>
    <t>Prosciutto and passata only*</t>
  </si>
  <si>
    <t>prosciutto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</si>
</sst>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44" fontId="25" fillId="0" borderId="0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4" fontId="0" fillId="0" borderId="0" xfId="0" applyNumberFormat="1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1" fillId="0" borderId="0" xfId="0" applyFont="1" applyBorder="1"/>
    <xf numFmtId="3" fontId="26" fillId="36" borderId="1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2</xdr:row>
      <xdr:rowOff>59730</xdr:rowOff>
    </xdr:from>
    <xdr:to>
      <xdr:col>7</xdr:col>
      <xdr:colOff>333375</xdr:colOff>
      <xdr:row>10</xdr:row>
      <xdr:rowOff>66675</xdr:rowOff>
    </xdr:to>
    <xdr:pic>
      <xdr:nvPicPr>
        <xdr:cNvPr id="3" name="Segnaposto contenuto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6" y="478830"/>
          <a:ext cx="3228974" cy="1940520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1447800</xdr:colOff>
      <xdr:row>4</xdr:row>
      <xdr:rowOff>152400</xdr:rowOff>
    </xdr:from>
    <xdr:to>
      <xdr:col>8</xdr:col>
      <xdr:colOff>523875</xdr:colOff>
      <xdr:row>10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85850"/>
          <a:ext cx="19431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E19" sqref="E19"/>
    </sheetView>
  </sheetViews>
  <sheetFormatPr defaultRowHeight="15" x14ac:dyDescent="0.25"/>
  <cols>
    <col min="1" max="1" width="10.5703125" style="97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5" customWidth="1"/>
    <col min="11" max="11" width="8.5703125" style="42" customWidth="1"/>
  </cols>
  <sheetData>
    <row r="1" spans="1:12" s="3" customFormat="1" ht="16.5" customHeight="1" x14ac:dyDescent="0.25">
      <c r="A1" s="99" t="s">
        <v>14</v>
      </c>
      <c r="B1" s="8" t="s">
        <v>79</v>
      </c>
      <c r="C1" s="35"/>
      <c r="D1" s="8"/>
      <c r="E1" s="10"/>
      <c r="F1" s="11"/>
      <c r="G1" s="51" t="s">
        <v>84</v>
      </c>
      <c r="H1" s="52"/>
      <c r="I1" s="52"/>
      <c r="J1" s="53"/>
      <c r="K1" s="9"/>
      <c r="L1" s="46" t="s">
        <v>55</v>
      </c>
    </row>
    <row r="2" spans="1:12" s="2" customFormat="1" ht="16.5" customHeight="1" x14ac:dyDescent="0.25">
      <c r="A2" s="100" t="s">
        <v>54</v>
      </c>
      <c r="B2" s="96" t="s">
        <v>48</v>
      </c>
      <c r="C2" s="88" t="s">
        <v>76</v>
      </c>
      <c r="D2" s="12"/>
      <c r="E2" s="12"/>
      <c r="F2" s="13"/>
      <c r="G2" s="114"/>
      <c r="H2" s="54"/>
      <c r="I2" s="54"/>
      <c r="J2" s="55"/>
      <c r="K2" s="56"/>
    </row>
    <row r="3" spans="1:12" s="4" customFormat="1" ht="20.25" customHeight="1" x14ac:dyDescent="0.2">
      <c r="A3" s="101" t="s">
        <v>53</v>
      </c>
      <c r="B3" s="96" t="s">
        <v>49</v>
      </c>
      <c r="C3" s="113">
        <v>2447</v>
      </c>
      <c r="D3" s="82" t="s">
        <v>50</v>
      </c>
      <c r="E3" s="77" t="s">
        <v>40</v>
      </c>
      <c r="F3" s="14"/>
      <c r="G3" s="57"/>
      <c r="H3" s="58"/>
      <c r="I3" s="58"/>
      <c r="J3" s="53"/>
      <c r="K3" s="59"/>
    </row>
    <row r="4" spans="1:12" s="4" customFormat="1" ht="20.25" customHeight="1" thickBot="1" x14ac:dyDescent="0.3">
      <c r="A4" s="102">
        <v>50</v>
      </c>
      <c r="B4" s="77"/>
      <c r="C4" s="87">
        <f>SUM(C3/C6)</f>
        <v>20</v>
      </c>
      <c r="D4" s="79" t="s">
        <v>44</v>
      </c>
      <c r="E4" s="76">
        <f>SUM(H24)</f>
        <v>4.808022182058648E-2</v>
      </c>
      <c r="F4" s="14"/>
      <c r="G4" s="57"/>
      <c r="H4" s="58"/>
      <c r="I4" s="58"/>
      <c r="J4" s="53"/>
      <c r="K4" s="59"/>
    </row>
    <row r="5" spans="1:12" ht="20.25" customHeight="1" thickTop="1" x14ac:dyDescent="0.25">
      <c r="A5" s="103" t="s">
        <v>14</v>
      </c>
      <c r="B5" s="77"/>
      <c r="C5" s="1" t="str">
        <f>IF(ISBLANK(C7),"-",(C3/C7))</f>
        <v>-</v>
      </c>
      <c r="D5" s="86" t="s">
        <v>45</v>
      </c>
      <c r="E5" s="16"/>
      <c r="F5" s="17"/>
      <c r="G5" s="60"/>
      <c r="H5" s="61"/>
      <c r="I5" s="61"/>
      <c r="J5" s="62"/>
      <c r="K5" s="63"/>
    </row>
    <row r="6" spans="1:12" ht="28.5" thickBot="1" x14ac:dyDescent="0.3">
      <c r="A6" s="103"/>
      <c r="B6" s="83" t="s">
        <v>46</v>
      </c>
      <c r="C6" s="84">
        <f>C3/20</f>
        <v>122.35</v>
      </c>
      <c r="D6" s="82" t="s">
        <v>51</v>
      </c>
      <c r="E6" s="77" t="s">
        <v>41</v>
      </c>
      <c r="F6" s="17"/>
      <c r="G6" s="60"/>
      <c r="H6" s="61"/>
      <c r="I6" s="61"/>
      <c r="J6" s="62"/>
      <c r="K6" s="63"/>
    </row>
    <row r="7" spans="1:12" ht="29.25" thickTop="1" thickBot="1" x14ac:dyDescent="0.3">
      <c r="A7" s="104"/>
      <c r="B7" s="85" t="s">
        <v>47</v>
      </c>
      <c r="C7" s="89"/>
      <c r="D7" s="82" t="s">
        <v>52</v>
      </c>
      <c r="E7" s="76" t="str">
        <f>IF(ISBLANK(C7),"-",(H23/C5))</f>
        <v>-</v>
      </c>
      <c r="F7" s="17"/>
      <c r="G7" s="60"/>
      <c r="H7" s="61"/>
      <c r="I7" s="61"/>
      <c r="J7" s="62"/>
      <c r="K7" s="63"/>
    </row>
    <row r="8" spans="1:12" ht="3.75" customHeight="1" thickTop="1" x14ac:dyDescent="0.25">
      <c r="A8" s="104"/>
      <c r="B8" s="18"/>
      <c r="C8" s="18"/>
      <c r="D8" s="18"/>
      <c r="E8" s="19"/>
      <c r="F8" s="17"/>
      <c r="G8" s="60"/>
      <c r="H8" s="61"/>
      <c r="I8" s="61"/>
      <c r="J8" s="62"/>
      <c r="K8" s="63"/>
    </row>
    <row r="9" spans="1:12" x14ac:dyDescent="0.25">
      <c r="A9" s="105"/>
      <c r="B9" s="7" t="s">
        <v>9</v>
      </c>
      <c r="C9" s="27" t="s">
        <v>10</v>
      </c>
      <c r="D9" s="7" t="s">
        <v>11</v>
      </c>
      <c r="F9" s="17"/>
      <c r="G9" s="60"/>
      <c r="H9" s="61"/>
      <c r="I9" s="61"/>
      <c r="J9" s="62"/>
      <c r="K9" s="63"/>
    </row>
    <row r="10" spans="1:12" x14ac:dyDescent="0.25">
      <c r="A10" s="105"/>
      <c r="B10" s="20" t="s">
        <v>12</v>
      </c>
      <c r="C10" s="37"/>
      <c r="D10" s="21"/>
      <c r="E10" s="81" t="s">
        <v>42</v>
      </c>
      <c r="F10" s="17"/>
      <c r="G10" s="60"/>
      <c r="H10" s="61"/>
      <c r="I10" s="61"/>
      <c r="J10" s="62"/>
      <c r="K10" s="63"/>
    </row>
    <row r="11" spans="1:12" ht="15.75" thickBot="1" x14ac:dyDescent="0.3">
      <c r="A11" s="105"/>
      <c r="B11" s="20" t="s">
        <v>13</v>
      </c>
      <c r="C11" s="38" t="s">
        <v>77</v>
      </c>
      <c r="D11" s="21" t="s">
        <v>78</v>
      </c>
      <c r="E11" s="80">
        <f>SUM(C3/B23)</f>
        <v>97880</v>
      </c>
      <c r="F11" s="17"/>
      <c r="G11" s="60"/>
      <c r="H11" s="61"/>
      <c r="I11" s="61"/>
      <c r="J11" s="62"/>
      <c r="K11" s="63"/>
    </row>
    <row r="12" spans="1:12" ht="15" customHeight="1" thickTop="1" x14ac:dyDescent="0.25">
      <c r="A12" s="105"/>
      <c r="B12" s="20"/>
      <c r="C12" s="39" t="s">
        <v>82</v>
      </c>
      <c r="D12" s="21" t="s">
        <v>78</v>
      </c>
      <c r="E12" s="19"/>
      <c r="F12" s="17"/>
      <c r="G12" s="60"/>
      <c r="H12" s="61"/>
      <c r="I12" s="61"/>
      <c r="J12" s="62"/>
      <c r="K12" s="63"/>
    </row>
    <row r="13" spans="1:12" ht="12.75" customHeight="1" x14ac:dyDescent="0.25">
      <c r="A13" s="104"/>
      <c r="B13" s="27" t="s">
        <v>0</v>
      </c>
      <c r="C13" s="27" t="s">
        <v>4</v>
      </c>
      <c r="D13" s="28" t="s">
        <v>1</v>
      </c>
      <c r="E13" s="29" t="s">
        <v>2</v>
      </c>
      <c r="F13" s="27" t="s">
        <v>7</v>
      </c>
      <c r="G13" s="64" t="s">
        <v>8</v>
      </c>
      <c r="H13" s="65" t="s">
        <v>6</v>
      </c>
      <c r="I13" s="65" t="s">
        <v>5</v>
      </c>
      <c r="J13" s="66" t="s">
        <v>4</v>
      </c>
      <c r="K13" s="67" t="s">
        <v>56</v>
      </c>
    </row>
    <row r="14" spans="1:12" ht="12.75" customHeight="1" x14ac:dyDescent="0.25">
      <c r="A14" s="104"/>
      <c r="B14" s="107"/>
      <c r="C14" s="107"/>
      <c r="D14" s="28"/>
      <c r="E14" s="29"/>
      <c r="F14" s="107"/>
      <c r="G14" s="69" t="str">
        <f>IF(F14="","",(VLOOKUP($F14,[1]SKU!$A$4:$D$3000,2,FALSE)))</f>
        <v/>
      </c>
      <c r="H14" s="61" t="str">
        <f t="shared" ref="H14:H15" si="0">IF(F14="","",(B14*I14))</f>
        <v/>
      </c>
      <c r="I14" s="61" t="str">
        <f>IF(F14="","",(VLOOKUP(F14,[1]SKU!$A$4:$D$3000,4,FALSE)))</f>
        <v/>
      </c>
      <c r="J14" s="62" t="str">
        <f>IF(I14="","",(VLOOKUP($F14,[1]SKU!$A$4:$D$3000,3,FALSE)))</f>
        <v/>
      </c>
      <c r="K14" s="106" t="str">
        <f t="shared" ref="K14" si="1">IF(J14="","",IF(J14=$C14,"","UOM Err"))</f>
        <v/>
      </c>
    </row>
    <row r="15" spans="1:12" ht="12.75" customHeight="1" x14ac:dyDescent="0.25">
      <c r="A15" s="104" t="e">
        <f>IF(ISBLANK(D15),0,(SUM($A$4/$C$4)*D15))</f>
        <v>#VALUE!</v>
      </c>
      <c r="B15" s="108">
        <v>1</v>
      </c>
      <c r="C15" s="109" t="s">
        <v>57</v>
      </c>
      <c r="D15" s="90" t="s">
        <v>60</v>
      </c>
      <c r="E15" s="23"/>
      <c r="F15" s="22" t="s">
        <v>65</v>
      </c>
      <c r="G15" s="93" t="str">
        <f>IF(F15="","",(VLOOKUP($F15,[1]SKU!$A$4:$D$3000,2,FALSE)))</f>
        <v>Flour Bakers Hard Wheat 1/50 (Manitoba Typo 00)</v>
      </c>
      <c r="H15" s="5">
        <f t="shared" si="0"/>
        <v>0.60400194199195145</v>
      </c>
      <c r="I15" s="5">
        <f>IF(F15="","",(VLOOKUP(F15,[1]SKU!$A$4:$D$3000,4,FALSE)))</f>
        <v>0.60400194199195145</v>
      </c>
      <c r="J15" s="110" t="str">
        <f>IF(I15="","",(VLOOKUP($F15,[1]SKU!$A$4:$D$3000,3,FALSE)))</f>
        <v>KG</v>
      </c>
      <c r="K15" s="111" t="str">
        <f t="shared" ref="K15" si="2">IF(J15="","",IF(J15=$C15,"","DIFFERENT"))</f>
        <v/>
      </c>
    </row>
    <row r="16" spans="1:12" ht="12.75" customHeight="1" x14ac:dyDescent="0.25">
      <c r="A16" s="104">
        <f>IF(ISBLANK(B16),0,(SUM($A$4/$C$4)*B16))</f>
        <v>2.5000000000000001E-2</v>
      </c>
      <c r="B16" s="94">
        <v>0.01</v>
      </c>
      <c r="C16" s="22" t="s">
        <v>57</v>
      </c>
      <c r="D16" s="90" t="s">
        <v>61</v>
      </c>
      <c r="E16" s="23"/>
      <c r="F16" s="91" t="s">
        <v>66</v>
      </c>
      <c r="G16" s="93" t="str">
        <f>IF(F16="","",(VLOOKUP($F16,[1]SKU!$A$4:$D$3000,2,FALSE)))</f>
        <v>Sugar Granulated</v>
      </c>
      <c r="H16" s="5">
        <f t="shared" ref="H16:H20" si="3">IF(F16="","",(B16*I16))</f>
        <v>8.5964872836106574E-3</v>
      </c>
      <c r="I16" s="5">
        <f>IF(F16="","",(VLOOKUP(F16,[1]SKU!$A$4:$D$3000,4,FALSE)))</f>
        <v>0.85964872836106565</v>
      </c>
      <c r="J16" s="110" t="str">
        <f>IF(I16="","",(VLOOKUP($F16,[1]SKU!$A$4:$D$3000,3,FALSE)))</f>
        <v>KG</v>
      </c>
      <c r="K16" s="111" t="str">
        <f t="shared" ref="K16:K20" si="4">IF(J16="","",IF(J16=$C16,"","DIFFERENT"))</f>
        <v/>
      </c>
    </row>
    <row r="17" spans="1:12" ht="12.75" customHeight="1" x14ac:dyDescent="0.25">
      <c r="A17" s="104">
        <f t="shared" ref="A17:A22" si="5">IF(ISBLANK(B17),0,(SUM($A$4/$C$4)*B17))</f>
        <v>3.7499999999999999E-2</v>
      </c>
      <c r="B17" s="94">
        <v>1.4999999999999999E-2</v>
      </c>
      <c r="C17" s="22" t="s">
        <v>57</v>
      </c>
      <c r="D17" s="90" t="s">
        <v>62</v>
      </c>
      <c r="E17" s="16"/>
      <c r="F17" s="91" t="s">
        <v>67</v>
      </c>
      <c r="G17" s="93" t="str">
        <f>IF(F17="","",(VLOOKUP($F17,[1]SKU!$A$4:$D$3000,2,FALSE)))</f>
        <v>Yeast Dry SAF Brand</v>
      </c>
      <c r="H17" s="5">
        <f t="shared" si="3"/>
        <v>6.0941552599588333E-2</v>
      </c>
      <c r="I17" s="5">
        <f>IF(F17="","",(VLOOKUP(F17,[1]SKU!$A$4:$D$3000,4,FALSE)))</f>
        <v>4.0627701733058892</v>
      </c>
      <c r="J17" s="110" t="str">
        <f>IF(I17="","",(VLOOKUP($F17,[1]SKU!$A$4:$D$3000,3,FALSE)))</f>
        <v>KG</v>
      </c>
      <c r="K17" s="111" t="str">
        <f t="shared" si="4"/>
        <v/>
      </c>
    </row>
    <row r="18" spans="1:12" ht="12.75" customHeight="1" x14ac:dyDescent="0.25">
      <c r="A18" s="104">
        <f t="shared" si="5"/>
        <v>1</v>
      </c>
      <c r="B18" s="94">
        <v>0.4</v>
      </c>
      <c r="C18" s="22" t="s">
        <v>58</v>
      </c>
      <c r="D18" s="90" t="s">
        <v>63</v>
      </c>
      <c r="E18" s="16"/>
      <c r="F18" s="91"/>
      <c r="G18" s="93" t="str">
        <f>IF(F18="","",(VLOOKUP($F18,[1]SKU!$A$4:$D$3000,2,FALSE)))</f>
        <v/>
      </c>
      <c r="H18" s="5" t="str">
        <f t="shared" si="3"/>
        <v/>
      </c>
      <c r="I18" s="5" t="str">
        <f>IF(F18="","",(VLOOKUP(F18,[1]SKU!$A$4:$D$3000,4,FALSE)))</f>
        <v/>
      </c>
      <c r="J18" s="110" t="str">
        <f>IF(I18="","",(VLOOKUP($F18,[1]SKU!$A$4:$D$3000,3,FALSE)))</f>
        <v/>
      </c>
      <c r="K18" s="111" t="str">
        <f t="shared" si="4"/>
        <v/>
      </c>
    </row>
    <row r="19" spans="1:12" ht="12.75" customHeight="1" x14ac:dyDescent="0.25">
      <c r="A19" s="104">
        <f t="shared" si="5"/>
        <v>2.5000000000000001E-3</v>
      </c>
      <c r="B19" s="94">
        <v>1E-3</v>
      </c>
      <c r="C19" s="22" t="s">
        <v>58</v>
      </c>
      <c r="D19" s="90" t="s">
        <v>59</v>
      </c>
      <c r="E19" s="16"/>
      <c r="F19" s="91" t="s">
        <v>69</v>
      </c>
      <c r="G19" s="93" t="str">
        <f>IF(F19="","",(VLOOKUP($F19,[1]SKU!$A$4:$D$3000,2,FALSE)))</f>
        <v>Oil Olive Extra Virgin</v>
      </c>
      <c r="H19" s="5">
        <f t="shared" si="3"/>
        <v>4.2862703360735839E-3</v>
      </c>
      <c r="I19" s="5">
        <f>IF(F19="","",(VLOOKUP(F19,[1]SKU!$A$4:$D$3000,4,FALSE)))</f>
        <v>4.2862703360735841</v>
      </c>
      <c r="J19" s="110" t="str">
        <f>IF(I19="","",(VLOOKUP($F19,[1]SKU!$A$4:$D$3000,3,FALSE)))</f>
        <v>LT</v>
      </c>
      <c r="K19" s="111" t="str">
        <f t="shared" si="4"/>
        <v/>
      </c>
    </row>
    <row r="20" spans="1:12" ht="12.75" customHeight="1" x14ac:dyDescent="0.25">
      <c r="A20" s="104">
        <f t="shared" si="5"/>
        <v>2.5000000000000001E-3</v>
      </c>
      <c r="B20" s="94">
        <v>1E-3</v>
      </c>
      <c r="C20" s="22" t="s">
        <v>57</v>
      </c>
      <c r="D20" s="93" t="s">
        <v>64</v>
      </c>
      <c r="E20" s="23"/>
      <c r="F20" s="68" t="s">
        <v>68</v>
      </c>
      <c r="G20" s="93" t="str">
        <f>IF(F20="","",(VLOOKUP($F20,[1]SKU!$A$4:$D$3000,2,FALSE)))</f>
        <v>SALT TABLE IODIZED</v>
      </c>
      <c r="H20" s="5">
        <f t="shared" si="3"/>
        <v>3.4324673674329979E-4</v>
      </c>
      <c r="I20" s="5">
        <f>IF(F20="","",(VLOOKUP(F20,[1]SKU!$A$4:$D$3000,4,FALSE)))</f>
        <v>0.34324673674329981</v>
      </c>
      <c r="J20" s="110" t="str">
        <f>IF(I20="","",(VLOOKUP($F20,[1]SKU!$A$4:$D$3000,3,FALSE)))</f>
        <v>KG</v>
      </c>
      <c r="K20" s="111" t="str">
        <f t="shared" si="4"/>
        <v/>
      </c>
    </row>
    <row r="21" spans="1:12" ht="12.75" customHeight="1" x14ac:dyDescent="0.25">
      <c r="A21" s="104">
        <f t="shared" si="5"/>
        <v>0.05</v>
      </c>
      <c r="B21" s="94">
        <v>0.02</v>
      </c>
      <c r="C21" s="22" t="s">
        <v>80</v>
      </c>
      <c r="D21" s="69" t="s">
        <v>85</v>
      </c>
      <c r="E21" s="23"/>
      <c r="F21" s="91" t="s">
        <v>81</v>
      </c>
      <c r="G21" s="69" t="str">
        <f>IF(F21="","",(VLOOKUP($F21,[1]SKU!$A$4:$D$3000,2,FALSE)))</f>
        <v>Prosciutto Crudo (Parma Ham) Aged 14 Months Min. 10lbs San Daniele Gold #10105</v>
      </c>
      <c r="H21" s="61">
        <f t="shared" ref="H21" si="6">IF(F21="","",(B21*I21))</f>
        <v>0.23343493746376215</v>
      </c>
      <c r="I21" s="61">
        <f>IF(F21="","",(VLOOKUP(F21,[1]SKU!$A$4:$D$3000,4,FALSE)))</f>
        <v>11.671746873188107</v>
      </c>
      <c r="J21" s="62" t="str">
        <f>IF(I21="","",(VLOOKUP($F21,[1]SKU!$A$4:$D$3000,3,FALSE)))</f>
        <v>KG</v>
      </c>
      <c r="K21" s="106" t="str">
        <f t="shared" ref="K21:K22" si="7">IF(J21="","",IF(J21=$C21,"","UOM Err"))</f>
        <v/>
      </c>
      <c r="L21" s="92"/>
    </row>
    <row r="22" spans="1:12" x14ac:dyDescent="0.25">
      <c r="A22" s="104">
        <f t="shared" si="5"/>
        <v>6.25E-2</v>
      </c>
      <c r="B22" s="94">
        <v>2.5000000000000001E-2</v>
      </c>
      <c r="C22" s="22" t="s">
        <v>58</v>
      </c>
      <c r="D22" s="93" t="s">
        <v>83</v>
      </c>
      <c r="E22" s="23"/>
      <c r="F22" s="91"/>
      <c r="G22" s="69" t="str">
        <f>IF(F22="","",(VLOOKUP($F22,[1]SKU!$A$4:$D$3000,2,FALSE)))</f>
        <v/>
      </c>
      <c r="H22" s="61">
        <v>0.05</v>
      </c>
      <c r="I22" s="61" t="str">
        <f>IF(F22="","",(VLOOKUP(F22,[1]SKU!$A$4:$D$3000,4,FALSE)))</f>
        <v/>
      </c>
      <c r="J22" s="62" t="str">
        <f>IF(I22="","",(VLOOKUP($F22,[1]SKU!$A$4:$D$3000,3,FALSE)))</f>
        <v/>
      </c>
      <c r="K22" s="106" t="str">
        <f t="shared" si="7"/>
        <v/>
      </c>
    </row>
    <row r="23" spans="1:12" ht="15.75" customHeight="1" x14ac:dyDescent="0.25">
      <c r="A23" s="98" t="s">
        <v>39</v>
      </c>
      <c r="B23" s="78">
        <f>SUM(B22:B22)</f>
        <v>2.5000000000000001E-2</v>
      </c>
      <c r="C23" s="17"/>
      <c r="D23" s="15"/>
      <c r="E23" s="25"/>
      <c r="F23" s="17"/>
      <c r="G23" s="71" t="s">
        <v>38</v>
      </c>
      <c r="H23" s="72">
        <f>SUM(H15:H22)</f>
        <v>0.96160443641172955</v>
      </c>
      <c r="I23" s="61" t="str">
        <f>IF(F23="","",VLOOKUP(F23,[1]SKU!$A$5:$D$3000,4,FALSE))</f>
        <v/>
      </c>
      <c r="J23" s="62" t="str">
        <f>IF(F23="","",(VLOOKUP(F23,[1]SKU!$A$5:$D$3000,3,FALSE)))</f>
        <v/>
      </c>
      <c r="K23" s="70"/>
    </row>
    <row r="24" spans="1:12" s="6" customFormat="1" ht="15" customHeight="1" x14ac:dyDescent="0.25">
      <c r="A24" s="115" t="s">
        <v>3</v>
      </c>
      <c r="B24" s="115"/>
      <c r="C24" s="17"/>
      <c r="D24" s="14"/>
      <c r="E24" s="14"/>
      <c r="F24" s="24"/>
      <c r="G24" s="73" t="s">
        <v>43</v>
      </c>
      <c r="H24" s="74">
        <f>H23/C4</f>
        <v>4.808022182058648E-2</v>
      </c>
      <c r="I24" s="74" t="str">
        <f>IF(F24="","",VLOOKUP(F24,[1]SKU!$A$5:$D$3000,4,FALSE))</f>
        <v/>
      </c>
      <c r="J24" s="75" t="str">
        <f>IF(F24="","",(VLOOKUP(F24,[1]SKU!$A$5:$D$3000,3,FALSE)))</f>
        <v/>
      </c>
      <c r="K24" s="70"/>
    </row>
    <row r="25" spans="1:12" s="6" customFormat="1" ht="15" customHeight="1" x14ac:dyDescent="0.25">
      <c r="A25" s="18"/>
      <c r="B25" s="116" t="s">
        <v>74</v>
      </c>
      <c r="C25" s="116"/>
      <c r="D25" s="116"/>
      <c r="E25" s="116"/>
      <c r="F25" s="116"/>
      <c r="G25" s="116"/>
      <c r="H25" s="74"/>
      <c r="I25" s="74"/>
      <c r="J25" s="75"/>
      <c r="K25" s="70"/>
    </row>
    <row r="26" spans="1:12" s="6" customFormat="1" ht="15" customHeight="1" x14ac:dyDescent="0.25">
      <c r="A26" s="98"/>
      <c r="B26" s="116"/>
      <c r="C26" s="116"/>
      <c r="D26" s="116"/>
      <c r="E26" s="116"/>
      <c r="F26" s="116"/>
      <c r="G26" s="116"/>
      <c r="H26" s="74"/>
      <c r="I26" s="74" t="str">
        <f>IF(F26="","",VLOOKUP(F26,[1]SKU!$A$5:$D$3000,4,FALSE))</f>
        <v/>
      </c>
      <c r="J26" s="75" t="str">
        <f>IF(F26="","",(VLOOKUP(F26,[1]SKU!$A$5:$D$3000,3,FALSE)))</f>
        <v/>
      </c>
      <c r="K26" s="70"/>
    </row>
    <row r="27" spans="1:12" s="6" customFormat="1" ht="15" customHeight="1" x14ac:dyDescent="0.25">
      <c r="A27" s="98"/>
      <c r="B27" s="116"/>
      <c r="C27" s="116"/>
      <c r="D27" s="116"/>
      <c r="E27" s="116"/>
      <c r="F27" s="116"/>
      <c r="G27" s="116"/>
      <c r="H27" s="74"/>
      <c r="I27" s="74"/>
      <c r="J27" s="75"/>
      <c r="K27" s="70"/>
    </row>
    <row r="28" spans="1:12" s="6" customFormat="1" ht="15" customHeight="1" x14ac:dyDescent="0.25">
      <c r="A28" s="98"/>
      <c r="B28" s="14"/>
      <c r="C28" s="36"/>
      <c r="D28" s="14"/>
      <c r="E28" s="14"/>
      <c r="F28" s="24"/>
      <c r="G28" s="60"/>
      <c r="H28" s="60"/>
      <c r="I28" s="74" t="str">
        <f>IF(F28="","",VLOOKUP(F28,[1]SKU!$A$5:$D$3000,4,FALSE))</f>
        <v/>
      </c>
      <c r="J28" s="75" t="str">
        <f>IF(F28="","",(VLOOKUP(F28,[1]SKU!$A$5:$D$3000,3,FALSE)))</f>
        <v/>
      </c>
      <c r="K28" s="70"/>
    </row>
    <row r="29" spans="1:12" s="6" customFormat="1" ht="15" customHeight="1" x14ac:dyDescent="0.25">
      <c r="A29" s="98"/>
      <c r="B29" s="117" t="s">
        <v>75</v>
      </c>
      <c r="C29" s="117"/>
      <c r="D29" s="117"/>
      <c r="E29" s="117"/>
      <c r="F29" s="117"/>
      <c r="G29" s="60"/>
      <c r="H29" s="74"/>
      <c r="I29" s="74"/>
      <c r="J29" s="75"/>
      <c r="K29" s="70"/>
    </row>
    <row r="30" spans="1:12" s="6" customFormat="1" ht="15" customHeight="1" x14ac:dyDescent="0.25">
      <c r="A30" s="98"/>
      <c r="B30" s="117"/>
      <c r="C30" s="117"/>
      <c r="D30" s="117"/>
      <c r="E30" s="117"/>
      <c r="F30" s="117"/>
      <c r="G30" s="60"/>
      <c r="H30" s="74"/>
      <c r="I30" s="74" t="str">
        <f>IF(F30="","",VLOOKUP(F30,[1]SKU!$A$5:$D$3000,4,FALSE))</f>
        <v/>
      </c>
      <c r="J30" s="75" t="str">
        <f>IF(F30="","",(VLOOKUP(F30,[1]SKU!$A$5:$D$3000,3,FALSE)))</f>
        <v/>
      </c>
      <c r="K30" s="70"/>
    </row>
    <row r="31" spans="1:12" s="6" customFormat="1" ht="15" customHeight="1" x14ac:dyDescent="0.25">
      <c r="A31" s="98"/>
      <c r="B31" s="117"/>
      <c r="C31" s="117"/>
      <c r="D31" s="117"/>
      <c r="E31" s="117"/>
      <c r="F31" s="117"/>
      <c r="G31" s="60"/>
      <c r="H31" s="74"/>
      <c r="I31" s="74"/>
      <c r="J31" s="75"/>
      <c r="K31" s="70"/>
    </row>
    <row r="32" spans="1:12" s="6" customFormat="1" ht="15" customHeight="1" x14ac:dyDescent="0.25">
      <c r="A32" s="98"/>
      <c r="B32" s="14"/>
      <c r="C32" s="36"/>
      <c r="D32" s="14"/>
      <c r="E32" s="14"/>
      <c r="F32" s="24"/>
      <c r="G32" s="60"/>
      <c r="H32" s="74"/>
      <c r="I32" s="74"/>
      <c r="J32" s="75"/>
      <c r="K32" s="70"/>
    </row>
    <row r="33" spans="1:11" s="6" customFormat="1" ht="15" customHeight="1" x14ac:dyDescent="0.25">
      <c r="A33" s="98"/>
      <c r="B33" s="112" t="s">
        <v>70</v>
      </c>
      <c r="C33" s="36"/>
      <c r="D33" s="14"/>
      <c r="E33" s="14"/>
      <c r="F33" s="24"/>
      <c r="G33" s="60"/>
      <c r="H33" s="74"/>
      <c r="I33" s="74"/>
      <c r="J33" s="75"/>
      <c r="K33" s="70"/>
    </row>
    <row r="34" spans="1:11" s="6" customFormat="1" x14ac:dyDescent="0.25">
      <c r="A34" s="98"/>
      <c r="B34" s="14" t="s">
        <v>71</v>
      </c>
      <c r="C34" s="36"/>
      <c r="D34" s="14"/>
      <c r="E34" s="14"/>
      <c r="F34" s="24"/>
      <c r="G34" s="60"/>
      <c r="H34" s="74"/>
      <c r="I34" s="74" t="str">
        <f>IF(F34="","",VLOOKUP(F34,[1]SKU!$A$5:$D$3000,4,FALSE))</f>
        <v/>
      </c>
      <c r="J34" s="75" t="str">
        <f>IF(F34="","",(VLOOKUP(F34,[1]SKU!$A$5:$D$3000,3,FALSE)))</f>
        <v/>
      </c>
      <c r="K34" s="70"/>
    </row>
    <row r="35" spans="1:11" s="6" customFormat="1" x14ac:dyDescent="0.25">
      <c r="A35" s="98"/>
      <c r="B35" s="112" t="s">
        <v>72</v>
      </c>
      <c r="C35" s="95"/>
      <c r="D35" s="14"/>
      <c r="E35" s="14"/>
      <c r="F35" s="24"/>
      <c r="G35" s="60"/>
      <c r="H35" s="74"/>
      <c r="I35" s="74" t="str">
        <f>IF(F35="","",VLOOKUP(F35,[1]SKU!$A$5:$D$3000,4,FALSE))</f>
        <v/>
      </c>
      <c r="J35" s="75" t="str">
        <f>IF(F35="","",(VLOOKUP(F35,[1]SKU!$A$5:$D$3000,3,FALSE)))</f>
        <v/>
      </c>
      <c r="K35" s="70"/>
    </row>
    <row r="36" spans="1:11" s="6" customFormat="1" x14ac:dyDescent="0.25">
      <c r="A36" s="98"/>
      <c r="B36" s="116" t="s">
        <v>73</v>
      </c>
      <c r="C36" s="116"/>
      <c r="D36" s="116"/>
      <c r="E36" s="116"/>
      <c r="F36" s="116"/>
      <c r="G36" s="116"/>
      <c r="H36" s="116"/>
      <c r="I36" s="74" t="str">
        <f>IF(F36="","",VLOOKUP(F36,[1]SKU!$A$5:$D$3000,4,FALSE))</f>
        <v/>
      </c>
      <c r="J36" s="75" t="str">
        <f>IF(F36="","",(VLOOKUP(F36,[1]SKU!$A$5:$D$3000,3,FALSE)))</f>
        <v/>
      </c>
      <c r="K36" s="70"/>
    </row>
    <row r="37" spans="1:11" s="6" customFormat="1" x14ac:dyDescent="0.25">
      <c r="A37" s="98"/>
      <c r="B37" s="116"/>
      <c r="C37" s="116"/>
      <c r="D37" s="116"/>
      <c r="E37" s="116"/>
      <c r="F37" s="116"/>
      <c r="G37" s="116"/>
      <c r="H37" s="116"/>
      <c r="I37" s="74" t="str">
        <f>IF(F37="","",VLOOKUP(F37,[1]SKU!$A$5:$D$3000,4,FALSE))</f>
        <v/>
      </c>
      <c r="J37" s="75" t="str">
        <f>IF(F37="","",(VLOOKUP(F37,[1]SKU!$A$5:$D$3000,3,FALSE)))</f>
        <v/>
      </c>
      <c r="K37" s="70"/>
    </row>
    <row r="38" spans="1:11" s="6" customFormat="1" x14ac:dyDescent="0.25">
      <c r="A38" s="36"/>
      <c r="B38" s="14"/>
      <c r="C38" s="36"/>
      <c r="D38" s="14"/>
      <c r="E38" s="14"/>
      <c r="F38" s="24"/>
      <c r="G38" s="60" t="str">
        <f>IF(F38="","",(VLOOKUP(F38,[1]SKU!$A$5:$D$3000,2,FALSE)))</f>
        <v/>
      </c>
      <c r="H38" s="74"/>
      <c r="I38" s="74" t="str">
        <f>IF(F38="","",VLOOKUP(F38,[1]SKU!$A$5:$D$3000,4,FALSE))</f>
        <v/>
      </c>
      <c r="J38" s="75" t="str">
        <f>IF(F38="","",(VLOOKUP(F38,[1]SKU!$A$5:$D$3000,3,FALSE)))</f>
        <v/>
      </c>
      <c r="K38" s="70"/>
    </row>
    <row r="39" spans="1:11" s="6" customFormat="1" x14ac:dyDescent="0.25">
      <c r="A39" s="98"/>
      <c r="B39" s="15"/>
      <c r="C39" s="36"/>
      <c r="D39" s="14"/>
      <c r="E39" s="14"/>
      <c r="F39" s="24"/>
      <c r="G39" s="60" t="str">
        <f>IF(F39="","",(VLOOKUP(F39,[1]SKU!$A$5:$D$3000,2,FALSE)))</f>
        <v/>
      </c>
      <c r="H39" s="74"/>
      <c r="I39" s="74" t="str">
        <f>IF(F39="","",VLOOKUP(F39,[1]SKU!$A$5:$D$3000,4,FALSE))</f>
        <v/>
      </c>
      <c r="J39" s="75" t="str">
        <f>IF(F39="","",(VLOOKUP(F39,[1]SKU!$A$5:$D$3000,3,FALSE)))</f>
        <v/>
      </c>
      <c r="K39" s="70"/>
    </row>
    <row r="40" spans="1:11" s="6" customFormat="1" x14ac:dyDescent="0.25">
      <c r="A40" s="98"/>
      <c r="B40" s="14"/>
      <c r="C40" s="36"/>
      <c r="D40" s="14"/>
      <c r="E40" s="14"/>
      <c r="F40" s="24"/>
      <c r="G40" s="60" t="str">
        <f>IF(F40="","",(VLOOKUP(F40,[2]SKU!$A$5:$D$3000,2,FALSE)))</f>
        <v/>
      </c>
      <c r="H40" s="74"/>
      <c r="I40" s="74" t="str">
        <f>IF(F40="","",VLOOKUP(F40,[1]SKU!$A$5:$D$3000,4,FALSE))</f>
        <v/>
      </c>
      <c r="J40" s="75" t="str">
        <f>IF(F40="","",(VLOOKUP(F40,[1]SKU!$A$5:$D$3000,3,FALSE)))</f>
        <v/>
      </c>
      <c r="K40" s="70"/>
    </row>
    <row r="41" spans="1:11" s="6" customFormat="1" x14ac:dyDescent="0.25">
      <c r="A41" s="98"/>
      <c r="B41" s="15"/>
      <c r="C41" s="36"/>
      <c r="D41" s="95"/>
      <c r="E41" s="14"/>
      <c r="F41" s="24"/>
      <c r="G41" s="47" t="str">
        <f>IF(F41="","",(VLOOKUP(F41,[2]SKU!$A$5:$D$3000,2,FALSE)))</f>
        <v/>
      </c>
      <c r="H41" s="48"/>
      <c r="I41" s="48" t="str">
        <f>IF(F41="","",VLOOKUP(F41,[1]SKU!$A$5:$D$3000,4,FALSE))</f>
        <v/>
      </c>
      <c r="J41" s="49" t="str">
        <f>IF(F41="","",(VLOOKUP(F41,[1]SKU!$A$5:$D$3000,3,FALSE)))</f>
        <v/>
      </c>
      <c r="K41" s="50"/>
    </row>
    <row r="42" spans="1:11" s="6" customFormat="1" x14ac:dyDescent="0.25">
      <c r="A42" s="98"/>
      <c r="B42" s="15"/>
      <c r="C42" s="17"/>
      <c r="D42" s="14"/>
      <c r="E42" s="14"/>
      <c r="F42" s="24"/>
      <c r="G42" s="32" t="str">
        <f>IF(F42="","",(VLOOKUP(F42,[2]SKU!$A$5:$D$3000,2,FALSE)))</f>
        <v/>
      </c>
      <c r="H42" s="34"/>
      <c r="I42" s="34" t="str">
        <f>IF(F42="","",VLOOKUP(F42,[1]SKU!$A$5:$D$3000,4,FALSE))</f>
        <v/>
      </c>
      <c r="J42" s="44" t="str">
        <f>IF(F42="","",(VLOOKUP(F42,[1]SKU!$A$5:$D$3000,3,FALSE)))</f>
        <v/>
      </c>
      <c r="K42" s="40"/>
    </row>
    <row r="43" spans="1:11" x14ac:dyDescent="0.25">
      <c r="A43" s="98"/>
      <c r="B43" s="26"/>
      <c r="C43" s="14"/>
      <c r="D43" s="36"/>
      <c r="E43" s="31" t="s">
        <v>14</v>
      </c>
      <c r="F43" s="17"/>
      <c r="G43" s="32" t="str">
        <f>IF(F43="","",(VLOOKUP(F43,[2]SKU!$A$5:$D$3000,2,FALSE)))</f>
        <v/>
      </c>
      <c r="H43" s="33"/>
      <c r="I43" s="33" t="str">
        <f>IF(F43="","",VLOOKUP(F43,[1]SKU!$A$5:$D$3000,4,FALSE))</f>
        <v/>
      </c>
      <c r="J43" s="43" t="str">
        <f>IF(F43="","",(VLOOKUP(F43,[1]SKU!$A$5:$D$3000,3,FALSE)))</f>
        <v/>
      </c>
      <c r="K43" s="40"/>
    </row>
    <row r="44" spans="1:11" x14ac:dyDescent="0.25">
      <c r="A44" s="98"/>
      <c r="B44" s="15"/>
      <c r="C44" s="15"/>
      <c r="D44" s="36"/>
      <c r="E44" s="14"/>
      <c r="F44" s="17"/>
      <c r="G44" s="32" t="str">
        <f>IF(F44="","",(VLOOKUP(F44,[2]SKU!$A$5:$B$3000,2,FALSE)))</f>
        <v/>
      </c>
      <c r="H44" s="33"/>
      <c r="I44" s="33" t="str">
        <f>IF(F44="","",VLOOKUP(F44,[1]SKU!$A$5:$D$3000,4,FALSE))</f>
        <v/>
      </c>
      <c r="J44" s="43" t="str">
        <f>IF(F44="","",(VLOOKUP(F44,[1]SKU!$A$5:$D$3000,3,FALSE)))</f>
        <v/>
      </c>
      <c r="K44" s="40"/>
    </row>
    <row r="45" spans="1:11" x14ac:dyDescent="0.25">
      <c r="G45" s="6" t="str">
        <f>IF(F45="","",(VLOOKUP(F45,[2]SKU!$A$5:$B$3000,2,FALSE)))</f>
        <v/>
      </c>
      <c r="I45" s="5" t="str">
        <f>IF(F45="","",VLOOKUP(F45,[1]SKU!$A$5:$D$3000,4,FALSE))</f>
        <v/>
      </c>
      <c r="J45" s="45" t="str">
        <f>IF(F45="","",(VLOOKUP(F45,[1]SKU!$A$5:$D$3000,3,FALSE)))</f>
        <v/>
      </c>
      <c r="K45" s="41"/>
    </row>
    <row r="46" spans="1:11" x14ac:dyDescent="0.25">
      <c r="G46" s="6" t="str">
        <f>IF(F46="","",(VLOOKUP(F46,[2]SKU!$A$5:$B$3000,2,FALSE)))</f>
        <v/>
      </c>
    </row>
    <row r="47" spans="1:11" x14ac:dyDescent="0.25">
      <c r="G47" s="6" t="str">
        <f>IF(F47="","",(VLOOKUP(F47,[2]SKU!$A$5:$B$3000,2,FALSE)))</f>
        <v/>
      </c>
    </row>
    <row r="48" spans="1:11" x14ac:dyDescent="0.25">
      <c r="G48" s="6" t="str">
        <f>IF(F48="","",(VLOOKUP(F48,[2]SKU!$A$5:$B$3000,2,FALSE)))</f>
        <v/>
      </c>
    </row>
    <row r="49" spans="7:7" x14ac:dyDescent="0.25">
      <c r="G49" s="6" t="str">
        <f>IF(F49="","",(VLOOKUP(F49,[2]SKU!$A$5:$B$3000,2,FALSE)))</f>
        <v/>
      </c>
    </row>
  </sheetData>
  <mergeCells count="4">
    <mergeCell ref="A24:B24"/>
    <mergeCell ref="B25:G27"/>
    <mergeCell ref="B29:F31"/>
    <mergeCell ref="B36:H37"/>
  </mergeCells>
  <conditionalFormatting sqref="K34:K45 K14 K21:K27">
    <cfRule type="cellIs" dxfId="3" priority="24" operator="equal">
      <formula>"DIFFERENT"</formula>
    </cfRule>
  </conditionalFormatting>
  <conditionalFormatting sqref="K28:K33">
    <cfRule type="cellIs" dxfId="2" priority="12" operator="equal">
      <formula>"DIFFERENT"</formula>
    </cfRule>
  </conditionalFormatting>
  <conditionalFormatting sqref="K14 K21:K22">
    <cfRule type="containsText" dxfId="1" priority="2" operator="containsText" text="UOM Err">
      <formula>NOT(ISERROR(SEARCH("UOM Err",K14)))</formula>
    </cfRule>
  </conditionalFormatting>
  <conditionalFormatting sqref="K15:K20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0" t="s">
        <v>15</v>
      </c>
      <c r="F1" s="30"/>
    </row>
    <row r="2" spans="2:6" x14ac:dyDescent="0.25">
      <c r="E2" s="30"/>
      <c r="F2" s="30"/>
    </row>
    <row r="3" spans="2:6" x14ac:dyDescent="0.25">
      <c r="B3" t="s">
        <v>34</v>
      </c>
      <c r="E3" s="30" t="s">
        <v>20</v>
      </c>
      <c r="F3" s="30"/>
    </row>
    <row r="4" spans="2:6" x14ac:dyDescent="0.25">
      <c r="B4" t="s">
        <v>35</v>
      </c>
      <c r="E4" s="30" t="s">
        <v>30</v>
      </c>
      <c r="F4" s="30"/>
    </row>
    <row r="5" spans="2:6" x14ac:dyDescent="0.25">
      <c r="B5" t="s">
        <v>36</v>
      </c>
      <c r="E5" s="30" t="s">
        <v>16</v>
      </c>
      <c r="F5" s="30"/>
    </row>
    <row r="6" spans="2:6" x14ac:dyDescent="0.25">
      <c r="E6" s="30" t="s">
        <v>18</v>
      </c>
      <c r="F6" s="30"/>
    </row>
    <row r="7" spans="2:6" x14ac:dyDescent="0.25">
      <c r="E7" s="30" t="s">
        <v>29</v>
      </c>
      <c r="F7" s="30"/>
    </row>
    <row r="8" spans="2:6" x14ac:dyDescent="0.25">
      <c r="B8" t="s">
        <v>33</v>
      </c>
      <c r="E8" s="30" t="s">
        <v>19</v>
      </c>
      <c r="F8" s="30"/>
    </row>
    <row r="9" spans="2:6" x14ac:dyDescent="0.25">
      <c r="E9" s="30" t="s">
        <v>23</v>
      </c>
      <c r="F9" s="30"/>
    </row>
    <row r="10" spans="2:6" x14ac:dyDescent="0.25">
      <c r="B10" t="s">
        <v>37</v>
      </c>
      <c r="E10" s="30" t="s">
        <v>22</v>
      </c>
      <c r="F10" s="30"/>
    </row>
    <row r="11" spans="2:6" x14ac:dyDescent="0.25">
      <c r="E11" s="30" t="s">
        <v>27</v>
      </c>
      <c r="F11" s="30"/>
    </row>
    <row r="12" spans="2:6" x14ac:dyDescent="0.25">
      <c r="E12" s="30" t="s">
        <v>25</v>
      </c>
      <c r="F12" s="30"/>
    </row>
    <row r="13" spans="2:6" x14ac:dyDescent="0.25">
      <c r="E13" s="30" t="s">
        <v>24</v>
      </c>
      <c r="F13" s="30"/>
    </row>
    <row r="14" spans="2:6" x14ac:dyDescent="0.25">
      <c r="E14" s="30" t="s">
        <v>21</v>
      </c>
      <c r="F14" s="30"/>
    </row>
    <row r="15" spans="2:6" x14ac:dyDescent="0.25">
      <c r="E15" s="30" t="s">
        <v>26</v>
      </c>
      <c r="F15" s="30"/>
    </row>
    <row r="16" spans="2:6" x14ac:dyDescent="0.25">
      <c r="E16" s="30" t="s">
        <v>17</v>
      </c>
      <c r="F16" s="30"/>
    </row>
    <row r="17" spans="5:6" x14ac:dyDescent="0.25">
      <c r="E17" s="30" t="s">
        <v>28</v>
      </c>
      <c r="F17" s="30"/>
    </row>
    <row r="18" spans="5:6" x14ac:dyDescent="0.25">
      <c r="E18" s="30" t="s">
        <v>31</v>
      </c>
      <c r="F18" s="30"/>
    </row>
    <row r="19" spans="5:6" x14ac:dyDescent="0.25">
      <c r="E19" s="30" t="s">
        <v>32</v>
      </c>
      <c r="F19" s="30"/>
    </row>
    <row r="20" spans="5:6" x14ac:dyDescent="0.25">
      <c r="E20" s="30"/>
      <c r="F20" s="30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2017-03-02T18:22:40Z</cp:lastPrinted>
  <dcterms:created xsi:type="dcterms:W3CDTF">2012-02-13T23:35:12Z</dcterms:created>
  <dcterms:modified xsi:type="dcterms:W3CDTF">2017-03-10T20:57:33Z</dcterms:modified>
</cp:coreProperties>
</file>