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Recipe!$A$1:$K$65</definedName>
  </definedNames>
  <calcPr calcId="152511"/>
</workbook>
</file>

<file path=xl/calcChain.xml><?xml version="1.0" encoding="utf-8"?>
<calcChain xmlns="http://schemas.openxmlformats.org/spreadsheetml/2006/main">
  <c r="G32" i="1" l="1"/>
  <c r="H32" i="1"/>
  <c r="I32" i="1"/>
  <c r="J32" i="1" s="1"/>
  <c r="K32" i="1" s="1"/>
  <c r="G33" i="1"/>
  <c r="I33" i="1"/>
  <c r="H33" i="1" s="1"/>
  <c r="G34" i="1"/>
  <c r="I34" i="1"/>
  <c r="J34" i="1" s="1"/>
  <c r="K34" i="1" s="1"/>
  <c r="G36" i="1"/>
  <c r="H36" i="1"/>
  <c r="I36" i="1"/>
  <c r="J36" i="1" s="1"/>
  <c r="K36" i="1" s="1"/>
  <c r="G37" i="1"/>
  <c r="I37" i="1"/>
  <c r="H37" i="1" s="1"/>
  <c r="C6" i="1"/>
  <c r="J33" i="1" l="1"/>
  <c r="K33" i="1" s="1"/>
  <c r="J37" i="1"/>
  <c r="K37" i="1" s="1"/>
  <c r="H34" i="1"/>
  <c r="C5" i="1"/>
  <c r="G28" i="1" l="1"/>
  <c r="I28" i="1"/>
  <c r="J28" i="1" s="1"/>
  <c r="K28" i="1" s="1"/>
  <c r="G29" i="1"/>
  <c r="I29" i="1"/>
  <c r="G30" i="1"/>
  <c r="I30" i="1"/>
  <c r="H30" i="1" s="1"/>
  <c r="G31" i="1"/>
  <c r="I31" i="1"/>
  <c r="J31" i="1" s="1"/>
  <c r="K31" i="1" s="1"/>
  <c r="G17" i="1"/>
  <c r="I17" i="1"/>
  <c r="H17" i="1" s="1"/>
  <c r="G18" i="1"/>
  <c r="I18" i="1"/>
  <c r="J18" i="1" s="1"/>
  <c r="K18" i="1" s="1"/>
  <c r="G19" i="1"/>
  <c r="I19" i="1"/>
  <c r="J19" i="1" s="1"/>
  <c r="K19" i="1" s="1"/>
  <c r="G20" i="1"/>
  <c r="I20" i="1"/>
  <c r="H20" i="1" s="1"/>
  <c r="G21" i="1"/>
  <c r="I21" i="1"/>
  <c r="H21" i="1" s="1"/>
  <c r="G22" i="1"/>
  <c r="H22" i="1"/>
  <c r="I22" i="1"/>
  <c r="J22" i="1" s="1"/>
  <c r="K22" i="1" s="1"/>
  <c r="G23" i="1"/>
  <c r="I23" i="1"/>
  <c r="J23" i="1" s="1"/>
  <c r="K23" i="1" s="1"/>
  <c r="G24" i="1"/>
  <c r="I24" i="1"/>
  <c r="H24" i="1" s="1"/>
  <c r="G25" i="1"/>
  <c r="I25" i="1"/>
  <c r="L25" i="1" s="1"/>
  <c r="H25" i="1" s="1"/>
  <c r="G26" i="1"/>
  <c r="I26" i="1"/>
  <c r="J26" i="1" s="1"/>
  <c r="K26" i="1" s="1"/>
  <c r="G27" i="1"/>
  <c r="I27" i="1"/>
  <c r="J27" i="1" s="1"/>
  <c r="K27" i="1" s="1"/>
  <c r="I16" i="1"/>
  <c r="J16" i="1" s="1"/>
  <c r="K16" i="1" s="1"/>
  <c r="G16" i="1"/>
  <c r="J29" i="1" l="1"/>
  <c r="K29" i="1" s="1"/>
  <c r="L29" i="1"/>
  <c r="H28" i="1"/>
  <c r="H31" i="1"/>
  <c r="J30" i="1"/>
  <c r="K30" i="1" s="1"/>
  <c r="J25" i="1"/>
  <c r="K25" i="1" s="1"/>
  <c r="J24" i="1"/>
  <c r="K24" i="1" s="1"/>
  <c r="H19" i="1"/>
  <c r="H27" i="1"/>
  <c r="H16" i="1"/>
  <c r="H23" i="1"/>
  <c r="J21" i="1"/>
  <c r="K21" i="1" s="1"/>
  <c r="J20" i="1"/>
  <c r="K20" i="1" s="1"/>
  <c r="J17" i="1"/>
  <c r="K17" i="1" s="1"/>
  <c r="H29" i="1"/>
  <c r="H26" i="1"/>
  <c r="H18" i="1"/>
  <c r="M16" i="1" l="1"/>
  <c r="G38" i="1" l="1"/>
  <c r="H38" i="1"/>
  <c r="I38" i="1"/>
  <c r="J38" i="1" s="1"/>
  <c r="K38" i="1" s="1"/>
  <c r="G41" i="1"/>
  <c r="H41" i="1"/>
  <c r="I41" i="1"/>
  <c r="J41" i="1" s="1"/>
  <c r="K41" i="1" s="1"/>
  <c r="E7" i="1" l="1"/>
  <c r="B42" i="1" l="1"/>
  <c r="E11" i="1" s="1"/>
  <c r="C4" i="1" l="1"/>
  <c r="J70" i="1" l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G64" i="1"/>
  <c r="J57" i="1"/>
  <c r="I57" i="1"/>
  <c r="G57" i="1"/>
  <c r="J56" i="1"/>
  <c r="I56" i="1"/>
  <c r="J55" i="1"/>
  <c r="I55" i="1"/>
  <c r="J54" i="1"/>
  <c r="I54" i="1"/>
  <c r="J53" i="1"/>
  <c r="I53" i="1"/>
  <c r="J49" i="1"/>
  <c r="I49" i="1"/>
  <c r="J47" i="1"/>
  <c r="I47" i="1"/>
  <c r="J45" i="1"/>
  <c r="I45" i="1"/>
  <c r="J43" i="1"/>
  <c r="I43" i="1"/>
  <c r="J42" i="1"/>
  <c r="I42" i="1"/>
  <c r="K49" i="1" l="1"/>
  <c r="K47" i="1"/>
  <c r="H42" i="1" l="1"/>
  <c r="H43" i="1" l="1"/>
  <c r="E4" i="1" s="1"/>
  <c r="K42" i="1"/>
  <c r="K43" i="1"/>
  <c r="K45" i="1"/>
  <c r="K53" i="1"/>
  <c r="K54" i="1"/>
  <c r="K55" i="1"/>
  <c r="K56" i="1"/>
  <c r="K57" i="1"/>
  <c r="K64" i="1"/>
  <c r="K65" i="1"/>
  <c r="K66" i="1"/>
  <c r="K67" i="1"/>
  <c r="K68" i="1"/>
  <c r="K69" i="1"/>
  <c r="K70" i="1"/>
  <c r="G65" i="1" l="1"/>
  <c r="G66" i="1"/>
  <c r="G67" i="1"/>
  <c r="G68" i="1"/>
  <c r="G69" i="1"/>
  <c r="G70" i="1"/>
  <c r="G71" i="1"/>
  <c r="G72" i="1"/>
  <c r="G73" i="1"/>
  <c r="G74" i="1"/>
</calcChain>
</file>

<file path=xl/sharedStrings.xml><?xml version="1.0" encoding="utf-8"?>
<sst xmlns="http://schemas.openxmlformats.org/spreadsheetml/2006/main" count="145" uniqueCount="119">
  <si>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</si>
  <si>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</si>
  <si>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</si>
  <si>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</si>
  <si>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</si>
  <si>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</si>
  <si>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</si>
  <si>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</si>
  <si>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</si>
  <si>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</si>
  <si>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</si>
  <si>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</si>
  <si>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</si>
  <si>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</si>
  <si>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</si>
  <si>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</si>
  <si>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</si>
  <si>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</si>
  <si>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</si>
  <si>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</si>
  <si>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</si>
  <si>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</si>
  <si>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</si>
  <si>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</si>
  <si>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</si>
  <si>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</si>
  <si>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</si>
  <si>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</si>
  <si>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</si>
  <si>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</si>
  <si>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</si>
  <si>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</si>
  <si>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</si>
  <si>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</si>
  <si>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</si>
  <si>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</si>
  <si>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</si>
  <si>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</si>
  <si>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</si>
  <si>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rev 2-15-17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</si>
  <si>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</si>
  <si>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</si>
  <si>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</si>
  <si>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</si>
  <si>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</si>
  <si>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</si>
  <si>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</si>
  <si>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</si>
  <si>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</si>
  <si>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</si>
  <si>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</si>
  <si>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</si>
  <si>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</si>
  <si>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</si>
  <si>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DIFF</t>
  </si>
  <si>
    <t>3.1.17</t>
  </si>
  <si>
    <t>AJ</t>
  </si>
  <si>
    <t>Sabatini</t>
  </si>
  <si>
    <t>Entrée</t>
  </si>
  <si>
    <t>Cut into 3 pcs, slightly beaten</t>
  </si>
  <si>
    <t>Kg</t>
  </si>
  <si>
    <t>Flour</t>
  </si>
  <si>
    <t>Rosemary</t>
  </si>
  <si>
    <t>Finely chopped</t>
  </si>
  <si>
    <t>Zested</t>
  </si>
  <si>
    <t>Butter</t>
  </si>
  <si>
    <t>Olive Oil</t>
  </si>
  <si>
    <t>Garlic Sauce:</t>
  </si>
  <si>
    <t>LT</t>
  </si>
  <si>
    <t>Chicken Stock</t>
  </si>
  <si>
    <t>Roast Garlic Puree</t>
  </si>
  <si>
    <t>Garlic Cloves</t>
  </si>
  <si>
    <t>Lt</t>
  </si>
  <si>
    <t>Vegetable Oil</t>
  </si>
  <si>
    <t>Julienne of Lemon Confit</t>
  </si>
  <si>
    <t>Capers</t>
  </si>
  <si>
    <t>Pine Nuts</t>
  </si>
  <si>
    <t>Crushed</t>
  </si>
  <si>
    <t>Parsley</t>
  </si>
  <si>
    <t>Chicken:</t>
  </si>
  <si>
    <t>1- Pound out the sliced chicken breast and drench in flour.</t>
  </si>
  <si>
    <t>2- Add the butter, rosemary, and oil into a frying pan. Once heated, add the chicken.</t>
  </si>
  <si>
    <t>2- Strain and reduce by half.</t>
  </si>
  <si>
    <t>To Finish:</t>
  </si>
  <si>
    <t>1- Once chicken is golden brown on both sides it is ready to serve.</t>
  </si>
  <si>
    <t>20-100014417</t>
  </si>
  <si>
    <t>20-100000471</t>
  </si>
  <si>
    <t>20-100000879</t>
  </si>
  <si>
    <t>20-100000771</t>
  </si>
  <si>
    <t>20-100001600</t>
  </si>
  <si>
    <t>20-100001607</t>
  </si>
  <si>
    <t>50-100000046</t>
  </si>
  <si>
    <t>50-100000157</t>
  </si>
  <si>
    <t>20-100000869</t>
  </si>
  <si>
    <t>20-100001608</t>
  </si>
  <si>
    <t>20-100001224</t>
  </si>
  <si>
    <t>20-100000895</t>
  </si>
  <si>
    <t>20-100001572</t>
  </si>
  <si>
    <t>Lemon (1ea)</t>
  </si>
  <si>
    <t>Lemon Squeezed (2 ea)</t>
  </si>
  <si>
    <t>Chicken Breast (10 x 150g)</t>
  </si>
  <si>
    <t>3.10.17</t>
  </si>
  <si>
    <t>CP</t>
  </si>
  <si>
    <t>Potatoes</t>
  </si>
  <si>
    <t>Extra Virgin Olive Oil</t>
  </si>
  <si>
    <t>20-100000843</t>
  </si>
  <si>
    <t>20-100000803</t>
  </si>
  <si>
    <t>Asparagus (3 ea)</t>
  </si>
  <si>
    <t xml:space="preserve">Potato: </t>
  </si>
  <si>
    <t>cubed</t>
  </si>
  <si>
    <t>1.  Bring water to a boil. Add potato and boil until soft. Remove potatoes, and save some water.</t>
  </si>
  <si>
    <t>2- Mash potatoes with a whisk. Add olive oil, lemon zest, and saved water. Salt to taste.</t>
  </si>
  <si>
    <t>Chicken Scaloppini</t>
  </si>
  <si>
    <t>Chicken Scaloppini:</t>
  </si>
  <si>
    <t>1- Sauté garlic in oil, then add chicken stock with fresh rosemary leaves.</t>
  </si>
  <si>
    <t>2- Serve with 30 grams of mashed potato and garlic sauce, adding capers.</t>
  </si>
  <si>
    <t>3- Serve with grilled asparagus, Italian parsley, and lemon julienne confit.</t>
  </si>
  <si>
    <t>3- Bring to a boil and add garlic puree and lemon jus. Reduce slightly. Thicken with butter munier, if necessary.</t>
  </si>
  <si>
    <t>4. Garnish with basil and parsley per picture.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</si>
</sst>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/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/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64" fontId="30" fillId="0" borderId="0" xfId="0" applyNumberFormat="1" applyFont="1" applyBorder="1"/>
    <xf numFmtId="0" fontId="29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29" fillId="0" borderId="16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31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6" fillId="36" borderId="17" xfId="0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164" fontId="0" fillId="0" borderId="0" xfId="0" applyNumberFormat="1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4" fontId="6" fillId="0" borderId="0" xfId="1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/>
    <xf numFmtId="0" fontId="0" fillId="0" borderId="0" xfId="0" applyFont="1"/>
    <xf numFmtId="0" fontId="0" fillId="0" borderId="0" xfId="0" applyFont="1"/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/>
    <xf numFmtId="0" fontId="0" fillId="0" borderId="0" xfId="0" applyFont="1" applyFill="1"/>
    <xf numFmtId="44" fontId="0" fillId="0" borderId="0" xfId="0" applyNumberFormat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1868008</xdr:colOff>
      <xdr:row>2</xdr:row>
      <xdr:rowOff>239857</xdr:rowOff>
    </xdr:from>
    <xdr:to>
      <xdr:col>11</xdr:col>
      <xdr:colOff>434686</xdr:colOff>
      <xdr:row>9</xdr:row>
      <xdr:rowOff>54553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3083" y="658957"/>
          <a:ext cx="2595753" cy="1557771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0</xdr:row>
      <xdr:rowOff>19050</xdr:rowOff>
    </xdr:from>
    <xdr:to>
      <xdr:col>8</xdr:col>
      <xdr:colOff>352425</xdr:colOff>
      <xdr:row>12</xdr:row>
      <xdr:rowOff>95251</xdr:rowOff>
    </xdr:to>
    <xdr:pic>
      <xdr:nvPicPr>
        <xdr:cNvPr id="5" name="Segnaposto contenuto 3"/>
        <xdr:cNvPicPr>
          <a:picLocks noGrp="1"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19050"/>
          <a:ext cx="3771900" cy="282892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tabSelected="1" zoomScaleNormal="100" workbookViewId="0">
      <selection activeCell="D75" sqref="D75"/>
    </sheetView>
  </sheetViews>
  <sheetFormatPr defaultRowHeight="15" x14ac:dyDescent="0.25"/>
  <cols>
    <col min="1" max="1" width="1.7109375" style="3" customWidth="1"/>
    <col min="2" max="2" width="10.42578125" customWidth="1"/>
    <col min="3" max="3" width="7.28515625" style="1" customWidth="1"/>
    <col min="4" max="4" width="42.140625" customWidth="1"/>
    <col min="5" max="5" width="20" style="2" customWidth="1"/>
    <col min="6" max="6" width="13.140625" style="1" customWidth="1"/>
    <col min="7" max="7" width="31.7109375" style="7" customWidth="1"/>
    <col min="8" max="8" width="8.28515625" style="6" customWidth="1"/>
    <col min="9" max="9" width="8" style="6" bestFit="1" customWidth="1"/>
    <col min="10" max="10" width="5.42578125" style="50" customWidth="1"/>
    <col min="11" max="11" width="7" style="47" customWidth="1"/>
  </cols>
  <sheetData>
    <row r="1" spans="1:13" s="4" customFormat="1" ht="16.5" customHeight="1" x14ac:dyDescent="0.25">
      <c r="A1" s="9" t="s">
        <v>14</v>
      </c>
      <c r="B1" s="9" t="s">
        <v>112</v>
      </c>
      <c r="C1" s="40"/>
      <c r="D1" s="9"/>
      <c r="E1" s="11"/>
      <c r="F1" s="12"/>
      <c r="G1" s="56"/>
      <c r="H1" s="57"/>
      <c r="I1" s="57"/>
      <c r="J1" s="58"/>
      <c r="K1" s="10"/>
      <c r="L1" s="51" t="s">
        <v>39</v>
      </c>
    </row>
    <row r="2" spans="1:13" s="2" customFormat="1" ht="16.5" customHeight="1" x14ac:dyDescent="0.25">
      <c r="A2" s="89" t="s">
        <v>49</v>
      </c>
      <c r="B2" s="92"/>
      <c r="C2" s="93" t="s">
        <v>57</v>
      </c>
      <c r="D2" s="13" t="s">
        <v>58</v>
      </c>
      <c r="E2" s="13"/>
      <c r="F2" s="14"/>
      <c r="G2" s="59"/>
      <c r="H2" s="60"/>
      <c r="I2" s="60"/>
      <c r="J2" s="61"/>
      <c r="K2" s="62"/>
    </row>
    <row r="3" spans="1:13" s="5" customFormat="1" ht="20.25" customHeight="1" x14ac:dyDescent="0.2">
      <c r="A3" s="89" t="s">
        <v>50</v>
      </c>
      <c r="B3" s="90"/>
      <c r="C3" s="91">
        <v>2.95</v>
      </c>
      <c r="D3" s="83" t="s">
        <v>51</v>
      </c>
      <c r="E3" s="78" t="s">
        <v>41</v>
      </c>
      <c r="F3" s="16"/>
      <c r="G3" s="63"/>
      <c r="H3" s="64"/>
      <c r="I3" s="64"/>
      <c r="J3" s="58"/>
      <c r="K3" s="65"/>
    </row>
    <row r="4" spans="1:13" s="5" customFormat="1" ht="20.25" customHeight="1" thickBot="1" x14ac:dyDescent="0.3">
      <c r="A4" s="80"/>
      <c r="B4" s="78"/>
      <c r="C4" s="88">
        <f>C3/C6</f>
        <v>10</v>
      </c>
      <c r="D4" s="80" t="s">
        <v>45</v>
      </c>
      <c r="E4" s="77">
        <f>SUM(H43)</f>
        <v>1.3488546173046008</v>
      </c>
      <c r="F4" s="16"/>
      <c r="G4" s="63"/>
      <c r="H4" s="64"/>
      <c r="I4" s="64"/>
      <c r="J4" s="58"/>
      <c r="K4" s="65"/>
    </row>
    <row r="5" spans="1:13" ht="20.25" customHeight="1" thickTop="1" x14ac:dyDescent="0.25">
      <c r="A5" s="80" t="s">
        <v>14</v>
      </c>
      <c r="B5" s="78"/>
      <c r="C5">
        <f>C3/10</f>
        <v>0.29500000000000004</v>
      </c>
      <c r="D5" s="87" t="s">
        <v>46</v>
      </c>
      <c r="E5" s="18"/>
      <c r="F5" s="19"/>
      <c r="G5" s="66"/>
      <c r="H5" s="67"/>
      <c r="I5" s="67"/>
      <c r="J5" s="68"/>
      <c r="K5" s="69"/>
    </row>
    <row r="6" spans="1:13" ht="28.5" thickBot="1" x14ac:dyDescent="0.3">
      <c r="A6" s="80"/>
      <c r="B6" s="84" t="s">
        <v>47</v>
      </c>
      <c r="C6" s="85">
        <f>C3/10</f>
        <v>0.29500000000000004</v>
      </c>
      <c r="D6" s="83" t="s">
        <v>52</v>
      </c>
      <c r="E6" s="78" t="s">
        <v>42</v>
      </c>
      <c r="F6" s="19"/>
      <c r="G6" s="66"/>
      <c r="H6" s="67"/>
      <c r="I6" s="67"/>
      <c r="J6" s="68"/>
      <c r="K6" s="69"/>
    </row>
    <row r="7" spans="1:13" ht="29.25" thickTop="1" thickBot="1" x14ac:dyDescent="0.3">
      <c r="B7" s="86" t="s">
        <v>48</v>
      </c>
      <c r="C7" s="94">
        <v>0</v>
      </c>
      <c r="D7" s="83" t="s">
        <v>53</v>
      </c>
      <c r="E7">
        <f>IF(C7=0,0,(SUM(H46/C5)))</f>
        <v>0</v>
      </c>
      <c r="F7" s="19"/>
      <c r="G7" s="66"/>
      <c r="H7" s="67"/>
      <c r="I7" s="67"/>
      <c r="J7" s="68"/>
      <c r="K7" s="69"/>
    </row>
    <row r="8" spans="1:13" ht="3.75" customHeight="1" thickTop="1" x14ac:dyDescent="0.25">
      <c r="A8" s="15"/>
      <c r="B8" s="20"/>
      <c r="C8" s="20"/>
      <c r="D8" s="20"/>
      <c r="E8" s="21"/>
      <c r="F8" s="19"/>
      <c r="G8" s="66"/>
      <c r="H8" s="67"/>
      <c r="I8" s="67"/>
      <c r="J8" s="68"/>
      <c r="K8" s="69"/>
    </row>
    <row r="9" spans="1:13" x14ac:dyDescent="0.25">
      <c r="A9" s="17"/>
      <c r="B9" s="8" t="s">
        <v>9</v>
      </c>
      <c r="C9" s="31" t="s">
        <v>10</v>
      </c>
      <c r="D9" s="8" t="s">
        <v>11</v>
      </c>
      <c r="F9" s="19"/>
      <c r="G9" s="66"/>
      <c r="H9" s="67"/>
      <c r="I9" s="67"/>
      <c r="J9" s="68"/>
      <c r="K9" s="69"/>
    </row>
    <row r="10" spans="1:13" x14ac:dyDescent="0.25">
      <c r="A10" s="17"/>
      <c r="B10" s="22" t="s">
        <v>12</v>
      </c>
      <c r="C10" s="42">
        <v>42767</v>
      </c>
      <c r="D10" s="23" t="s">
        <v>102</v>
      </c>
      <c r="E10" s="82" t="s">
        <v>43</v>
      </c>
      <c r="F10" s="19"/>
      <c r="G10" s="66"/>
      <c r="H10" s="67"/>
      <c r="I10" s="67"/>
      <c r="J10" s="68"/>
      <c r="K10" s="69"/>
    </row>
    <row r="11" spans="1:13" ht="15.75" thickBot="1" x14ac:dyDescent="0.3">
      <c r="A11" s="17"/>
      <c r="B11" s="22" t="s">
        <v>13</v>
      </c>
      <c r="C11" s="43" t="s">
        <v>55</v>
      </c>
      <c r="D11" s="23" t="s">
        <v>56</v>
      </c>
      <c r="E11" s="81">
        <f>SUM(C3/B42)</f>
        <v>0.73019801980198051</v>
      </c>
      <c r="F11" s="19"/>
      <c r="G11" s="66"/>
      <c r="H11" s="67"/>
      <c r="I11" s="67"/>
      <c r="J11" s="68"/>
      <c r="K11" s="69"/>
    </row>
    <row r="12" spans="1:13" ht="15.75" thickTop="1" x14ac:dyDescent="0.25">
      <c r="A12" s="17"/>
      <c r="B12" s="22"/>
      <c r="C12" s="44" t="s">
        <v>101</v>
      </c>
      <c r="D12" s="23" t="s">
        <v>56</v>
      </c>
      <c r="E12" s="21"/>
      <c r="F12" s="19"/>
      <c r="G12" s="66"/>
      <c r="H12" s="67"/>
      <c r="I12" s="67"/>
      <c r="J12" s="68"/>
      <c r="K12" s="69"/>
    </row>
    <row r="13" spans="1:13" ht="15" customHeight="1" x14ac:dyDescent="0.25">
      <c r="A13" s="17"/>
      <c r="B13" s="22"/>
      <c r="C13" s="44"/>
      <c r="D13" s="23"/>
      <c r="E13" s="21"/>
      <c r="F13" s="19"/>
      <c r="G13" s="66"/>
      <c r="H13" s="67"/>
      <c r="I13" s="67"/>
      <c r="J13" s="68"/>
      <c r="K13" s="69"/>
    </row>
    <row r="14" spans="1:13" ht="12.75" customHeight="1" x14ac:dyDescent="0.25">
      <c r="A14" s="15"/>
      <c r="B14" s="31" t="s">
        <v>0</v>
      </c>
      <c r="C14" s="31" t="s">
        <v>4</v>
      </c>
      <c r="D14" s="32" t="s">
        <v>1</v>
      </c>
      <c r="E14" s="33" t="s">
        <v>2</v>
      </c>
      <c r="F14" s="100" t="s">
        <v>7</v>
      </c>
      <c r="G14" s="101" t="s">
        <v>8</v>
      </c>
      <c r="H14" s="102" t="s">
        <v>6</v>
      </c>
      <c r="I14" s="102" t="s">
        <v>5</v>
      </c>
      <c r="J14" s="100" t="s">
        <v>4</v>
      </c>
      <c r="K14" s="100" t="s">
        <v>54</v>
      </c>
    </row>
    <row r="15" spans="1:13" ht="15" customHeight="1" x14ac:dyDescent="0.25">
      <c r="A15" s="15"/>
      <c r="B15" s="31"/>
      <c r="C15" s="31"/>
      <c r="D15" s="20" t="s">
        <v>113</v>
      </c>
      <c r="E15" s="33"/>
      <c r="F15" s="100"/>
      <c r="G15" s="101"/>
      <c r="H15" s="102"/>
      <c r="I15" s="102"/>
      <c r="J15" s="100"/>
      <c r="K15" s="100"/>
    </row>
    <row r="16" spans="1:13" ht="30" x14ac:dyDescent="0.25">
      <c r="A16" s="15"/>
      <c r="B16" s="95">
        <v>1.5</v>
      </c>
      <c r="C16" s="24" t="s">
        <v>60</v>
      </c>
      <c r="D16" s="96" t="s">
        <v>100</v>
      </c>
      <c r="E16" s="26" t="s">
        <v>59</v>
      </c>
      <c r="F16" s="106" t="s">
        <v>85</v>
      </c>
      <c r="G16" s="97" t="str">
        <f>IF(F16="","",(VLOOKUP($F16,[1]SKU!$A$4:$D$3000,2,FALSE)))</f>
        <v>Chicken Breast 4oz Raw Skinless Natural</v>
      </c>
      <c r="H16" s="6">
        <f t="shared" ref="H16" si="0">IF(F16="","",(B16*I16))</f>
        <v>7.552451763227479</v>
      </c>
      <c r="I16" s="6">
        <f>IF(F16="","",(VLOOKUP(F16,[1]SKU!$A$4:$D$3000,4,FALSE)))</f>
        <v>5.0349678421516524</v>
      </c>
      <c r="J16" s="98" t="str">
        <f>IF(I16="","",(VLOOKUP($F16,[1]SKU!$A$4:$D$3000,3,FALSE)))</f>
        <v>KG</v>
      </c>
      <c r="K16" s="99" t="str">
        <f t="shared" ref="K16" si="1">IF(J16="","",IF(J16=$C16,"","DIFFERENT"))</f>
        <v/>
      </c>
      <c r="M16">
        <f>4*28*10</f>
        <v>1120</v>
      </c>
    </row>
    <row r="17" spans="1:12" x14ac:dyDescent="0.25">
      <c r="A17" s="15"/>
      <c r="B17" s="95">
        <v>0.1</v>
      </c>
      <c r="C17" s="24" t="s">
        <v>60</v>
      </c>
      <c r="D17" s="96" t="s">
        <v>61</v>
      </c>
      <c r="E17" s="18"/>
      <c r="F17" s="107" t="s">
        <v>86</v>
      </c>
      <c r="G17" s="97" t="str">
        <f>IF(F17="","",(VLOOKUP($F17,[1]SKU!$A$4:$D$3000,2,FALSE)))</f>
        <v>Flour Bakers Hard Wheat 1/50 (Manitoba Typo 00)</v>
      </c>
      <c r="H17" s="6">
        <f t="shared" ref="H17:H28" si="2">IF(F17="","",(B17*I17))</f>
        <v>6.0400194199195151E-2</v>
      </c>
      <c r="I17" s="6">
        <f>IF(F17="","",(VLOOKUP(F17,[1]SKU!$A$4:$D$3000,4,FALSE)))</f>
        <v>0.60400194199195145</v>
      </c>
      <c r="J17" s="98" t="str">
        <f>IF(I17="","",(VLOOKUP($F17,[1]SKU!$A$4:$D$3000,3,FALSE)))</f>
        <v>KG</v>
      </c>
      <c r="K17" s="99" t="str">
        <f t="shared" ref="K17:K28" si="3">IF(J17="","",IF(J17=$C17,"","DIFFERENT"))</f>
        <v/>
      </c>
    </row>
    <row r="18" spans="1:12" x14ac:dyDescent="0.25">
      <c r="A18" s="15"/>
      <c r="B18" s="95">
        <v>0.03</v>
      </c>
      <c r="C18" s="24" t="s">
        <v>60</v>
      </c>
      <c r="D18" s="96" t="s">
        <v>62</v>
      </c>
      <c r="E18" s="18" t="s">
        <v>63</v>
      </c>
      <c r="F18" s="108" t="s">
        <v>87</v>
      </c>
      <c r="G18" s="97" t="str">
        <f>IF(F18="","",(VLOOKUP($F18,[1]SKU!$A$4:$D$3000,2,FALSE)))</f>
        <v>Herb, Rosemary, Bulk, Fresh</v>
      </c>
      <c r="H18" s="6">
        <f t="shared" si="2"/>
        <v>0.32831507965242573</v>
      </c>
      <c r="I18" s="6">
        <f>IF(F18="","",(VLOOKUP(F18,[1]SKU!$A$4:$D$3000,4,FALSE)))</f>
        <v>10.943835988414191</v>
      </c>
      <c r="J18" s="98" t="str">
        <f>IF(I18="","",(VLOOKUP($F18,[1]SKU!$A$4:$D$3000,3,FALSE)))</f>
        <v>KG</v>
      </c>
      <c r="K18" s="99" t="str">
        <f t="shared" si="3"/>
        <v/>
      </c>
    </row>
    <row r="19" spans="1:12" x14ac:dyDescent="0.25">
      <c r="A19" s="15"/>
      <c r="B19" s="95">
        <v>0.11</v>
      </c>
      <c r="C19" s="24" t="s">
        <v>60</v>
      </c>
      <c r="D19" s="96" t="s">
        <v>98</v>
      </c>
      <c r="E19" s="18" t="s">
        <v>64</v>
      </c>
      <c r="F19" s="109" t="s">
        <v>88</v>
      </c>
      <c r="G19" s="97" t="str">
        <f>IF(F19="","",(VLOOKUP($F19,[1]SKU!$A$4:$D$3000,2,FALSE)))</f>
        <v>Lemon, No.1, 165-200 CT, 90-120 GR</v>
      </c>
      <c r="H19" s="6">
        <f t="shared" si="2"/>
        <v>0.17194050112813647</v>
      </c>
      <c r="I19" s="6">
        <f>IF(F19="","",(VLOOKUP(F19,[1]SKU!$A$4:$D$3000,4,FALSE)))</f>
        <v>1.5630954648012407</v>
      </c>
      <c r="J19" s="98" t="str">
        <f>IF(I19="","",(VLOOKUP($F19,[1]SKU!$A$4:$D$3000,3,FALSE)))</f>
        <v>KG</v>
      </c>
      <c r="K19" s="99" t="str">
        <f t="shared" si="3"/>
        <v/>
      </c>
    </row>
    <row r="20" spans="1:12" x14ac:dyDescent="0.25">
      <c r="A20" s="15"/>
      <c r="B20" s="95">
        <v>0.01</v>
      </c>
      <c r="C20" s="24" t="s">
        <v>60</v>
      </c>
      <c r="D20" s="97" t="s">
        <v>65</v>
      </c>
      <c r="E20" s="26"/>
      <c r="F20" s="110" t="s">
        <v>89</v>
      </c>
      <c r="G20" s="97" t="str">
        <f>IF(F20="","",(VLOOKUP($F20,[1]SKU!$A$4:$D$3000,2,FALSE)))</f>
        <v>Butter Unsalted Aa 1 Lb (454 Gm)</v>
      </c>
      <c r="H20" s="6">
        <f t="shared" si="2"/>
        <v>3.7761621283548652E-2</v>
      </c>
      <c r="I20" s="6">
        <f>IF(F20="","",(VLOOKUP(F20,[1]SKU!$A$4:$D$3000,4,FALSE)))</f>
        <v>3.7761621283548652</v>
      </c>
      <c r="J20" s="98" t="str">
        <f>IF(I20="","",(VLOOKUP($F20,[1]SKU!$A$4:$D$3000,3,FALSE)))</f>
        <v>KG</v>
      </c>
      <c r="K20" s="99" t="str">
        <f t="shared" si="3"/>
        <v/>
      </c>
    </row>
    <row r="21" spans="1:12" x14ac:dyDescent="0.25">
      <c r="A21" s="15"/>
      <c r="B21" s="95">
        <v>5.0000000000000001E-3</v>
      </c>
      <c r="C21" s="24" t="s">
        <v>72</v>
      </c>
      <c r="D21" s="70" t="s">
        <v>66</v>
      </c>
      <c r="E21" s="26"/>
      <c r="F21" s="111" t="s">
        <v>90</v>
      </c>
      <c r="G21" s="97" t="str">
        <f>IF(F21="","",(VLOOKUP($F21,[1]SKU!$A$4:$D$3000,2,FALSE)))</f>
        <v>Oil Olive Extra Virgin</v>
      </c>
      <c r="H21" s="6">
        <f t="shared" si="2"/>
        <v>2.143135168036792E-2</v>
      </c>
      <c r="I21" s="6">
        <f>IF(F21="","",(VLOOKUP(F21,[1]SKU!$A$4:$D$3000,4,FALSE)))</f>
        <v>4.2862703360735841</v>
      </c>
      <c r="J21" s="98" t="str">
        <f>IF(I21="","",(VLOOKUP($F21,[1]SKU!$A$4:$D$3000,3,FALSE)))</f>
        <v>LT</v>
      </c>
      <c r="K21" s="99" t="str">
        <f t="shared" si="3"/>
        <v/>
      </c>
    </row>
    <row r="22" spans="1:12" x14ac:dyDescent="0.25">
      <c r="A22" s="15"/>
      <c r="B22" s="95"/>
      <c r="C22" s="24"/>
      <c r="D22" s="103" t="s">
        <v>67</v>
      </c>
      <c r="E22" s="26"/>
      <c r="F22" s="112"/>
      <c r="G22" s="97" t="str">
        <f>IF(F22="","",(VLOOKUP($F22,[1]SKU!$A$4:$D$3000,2,FALSE)))</f>
        <v/>
      </c>
      <c r="H22" s="6" t="str">
        <f t="shared" si="2"/>
        <v/>
      </c>
      <c r="I22" s="6" t="str">
        <f>IF(F22="","",(VLOOKUP(F22,[1]SKU!$A$4:$D$3000,4,FALSE)))</f>
        <v/>
      </c>
      <c r="J22" s="98" t="str">
        <f>IF(I22="","",(VLOOKUP($F22,[1]SKU!$A$4:$D$3000,3,FALSE)))</f>
        <v/>
      </c>
      <c r="K22" s="99" t="str">
        <f t="shared" si="3"/>
        <v/>
      </c>
    </row>
    <row r="23" spans="1:12" x14ac:dyDescent="0.25">
      <c r="A23" s="15"/>
      <c r="B23" s="95">
        <v>1</v>
      </c>
      <c r="C23" s="24" t="s">
        <v>68</v>
      </c>
      <c r="D23" s="70" t="s">
        <v>69</v>
      </c>
      <c r="E23" s="26"/>
      <c r="F23" s="113" t="s">
        <v>91</v>
      </c>
      <c r="G23" s="97" t="str">
        <f>IF(F23="","",(VLOOKUP($F23,[1]SKU!$A$4:$D$3000,2,FALSE)))</f>
        <v>Chicken Stock</v>
      </c>
      <c r="H23" s="6">
        <f t="shared" si="2"/>
        <v>0.18016267643593198</v>
      </c>
      <c r="I23" s="6">
        <f>IF(F23="","",(VLOOKUP(F23,[1]SKU!$A$4:$D$3000,4,FALSE)))</f>
        <v>0.18016267643593198</v>
      </c>
      <c r="J23" s="98" t="str">
        <f>IF(I23="","",(VLOOKUP($F23,[1]SKU!$A$4:$D$3000,3,FALSE)))</f>
        <v>LT</v>
      </c>
      <c r="K23" s="99" t="str">
        <f t="shared" si="3"/>
        <v/>
      </c>
    </row>
    <row r="24" spans="1:12" x14ac:dyDescent="0.25">
      <c r="A24" s="15"/>
      <c r="B24" s="95">
        <v>2.5000000000000001E-2</v>
      </c>
      <c r="C24" s="19" t="s">
        <v>60</v>
      </c>
      <c r="D24" s="96" t="s">
        <v>70</v>
      </c>
      <c r="E24" s="26"/>
      <c r="F24" s="114" t="s">
        <v>92</v>
      </c>
      <c r="G24" s="97" t="str">
        <f>IF(F24="","",(VLOOKUP($F24,[1]SKU!$A$4:$D$3000,2,FALSE)))</f>
        <v>Roasted Garlic Puree</v>
      </c>
      <c r="H24" s="6">
        <f t="shared" si="2"/>
        <v>0.16225000000000001</v>
      </c>
      <c r="I24" s="6">
        <f>IF(F24="","",(VLOOKUP(F24,[1]SKU!$A$4:$D$3000,4,FALSE)))</f>
        <v>6.49</v>
      </c>
      <c r="J24" s="98" t="str">
        <f>IF(I24="","",(VLOOKUP($F24,[1]SKU!$A$4:$D$3000,3,FALSE)))</f>
        <v>KG</v>
      </c>
      <c r="K24" s="99" t="str">
        <f t="shared" si="3"/>
        <v/>
      </c>
    </row>
    <row r="25" spans="1:12" x14ac:dyDescent="0.25">
      <c r="A25" s="15"/>
      <c r="B25" s="95">
        <v>0.01</v>
      </c>
      <c r="C25" s="19" t="s">
        <v>60</v>
      </c>
      <c r="D25" s="96" t="s">
        <v>71</v>
      </c>
      <c r="E25" s="26"/>
      <c r="F25" s="115" t="s">
        <v>93</v>
      </c>
      <c r="G25" s="97" t="str">
        <f>IF(F25="","",(VLOOKUP($F25,[1]SKU!$A$4:$D$3000,2,FALSE)))</f>
        <v>GARLIC PEELED 1 GAL</v>
      </c>
      <c r="H25" s="6">
        <f>L25</f>
        <v>5.283417718637546E-2</v>
      </c>
      <c r="I25" s="6">
        <f>IF(F25="","",(VLOOKUP(F25,[1]SKU!$A$4:$D$3000,4,FALSE)))</f>
        <v>11.940524044120853</v>
      </c>
      <c r="J25" s="98" t="str">
        <f>IF(I25="","",(VLOOKUP($F25,[1]SKU!$A$4:$D$3000,3,FALSE)))</f>
        <v>EA</v>
      </c>
      <c r="K25" s="99" t="str">
        <f t="shared" si="3"/>
        <v>DIFFERENT</v>
      </c>
      <c r="L25" s="122">
        <f>I25/2.26*0.01</f>
        <v>5.283417718637546E-2</v>
      </c>
    </row>
    <row r="26" spans="1:12" x14ac:dyDescent="0.25">
      <c r="A26" s="15"/>
      <c r="B26" s="95">
        <v>0.01</v>
      </c>
      <c r="C26" s="19" t="s">
        <v>72</v>
      </c>
      <c r="D26" s="96" t="s">
        <v>73</v>
      </c>
      <c r="E26" s="26"/>
      <c r="F26" s="116" t="s">
        <v>94</v>
      </c>
      <c r="G26" s="97" t="str">
        <f>IF(F26="","",(VLOOKUP($F26,[1]SKU!$A$4:$D$3000,2,FALSE)))</f>
        <v>Oil Vegetable Trans Fat Free Flashpoint must be &gt;600 Degree F/315 Degree C</v>
      </c>
      <c r="H26" s="6">
        <f t="shared" si="2"/>
        <v>1.1163652659748325E-2</v>
      </c>
      <c r="I26" s="6">
        <f>IF(F26="","",(VLOOKUP(F26,[1]SKU!$A$4:$D$3000,4,FALSE)))</f>
        <v>1.1163652659748324</v>
      </c>
      <c r="J26" s="98" t="str">
        <f>IF(I26="","",(VLOOKUP($F26,[1]SKU!$A$4:$D$3000,3,FALSE)))</f>
        <v>LT</v>
      </c>
      <c r="K26" s="99" t="str">
        <f t="shared" si="3"/>
        <v/>
      </c>
    </row>
    <row r="27" spans="1:12" x14ac:dyDescent="0.25">
      <c r="A27" s="15"/>
      <c r="B27" s="95">
        <v>0.01</v>
      </c>
      <c r="C27" s="19" t="s">
        <v>60</v>
      </c>
      <c r="D27" s="96" t="s">
        <v>62</v>
      </c>
      <c r="E27" s="26"/>
      <c r="F27" s="117" t="s">
        <v>87</v>
      </c>
      <c r="G27" s="97" t="str">
        <f>IF(F27="","",(VLOOKUP($F27,[1]SKU!$A$4:$D$3000,2,FALSE)))</f>
        <v>Herb, Rosemary, Bulk, Fresh</v>
      </c>
      <c r="H27" s="6">
        <f t="shared" si="2"/>
        <v>0.10943835988414191</v>
      </c>
      <c r="I27" s="6">
        <f>IF(F27="","",(VLOOKUP(F27,[1]SKU!$A$4:$D$3000,4,FALSE)))</f>
        <v>10.943835988414191</v>
      </c>
      <c r="J27" s="98" t="str">
        <f>IF(I27="","",(VLOOKUP($F27,[1]SKU!$A$4:$D$3000,3,FALSE)))</f>
        <v>KG</v>
      </c>
      <c r="K27" s="99" t="str">
        <f t="shared" si="3"/>
        <v/>
      </c>
    </row>
    <row r="28" spans="1:12" x14ac:dyDescent="0.25">
      <c r="A28" s="15"/>
      <c r="B28" s="95">
        <v>0.22</v>
      </c>
      <c r="C28" s="19" t="s">
        <v>60</v>
      </c>
      <c r="D28" s="96" t="s">
        <v>99</v>
      </c>
      <c r="E28" s="25" t="s">
        <v>74</v>
      </c>
      <c r="F28" s="118" t="s">
        <v>88</v>
      </c>
      <c r="G28" s="97" t="str">
        <f>IF(F28="","",(VLOOKUP($F28,[1]SKU!$A$4:$D$3000,2,FALSE)))</f>
        <v>Lemon, No.1, 165-200 CT, 90-120 GR</v>
      </c>
      <c r="H28" s="6">
        <f t="shared" si="2"/>
        <v>0.34388100225627294</v>
      </c>
      <c r="I28" s="6">
        <f>IF(F28="","",(VLOOKUP(F28,[1]SKU!$A$4:$D$3000,4,FALSE)))</f>
        <v>1.5630954648012407</v>
      </c>
      <c r="J28" s="98" t="str">
        <f>IF(I28="","",(VLOOKUP($F28,[1]SKU!$A$4:$D$3000,3,FALSE)))</f>
        <v>KG</v>
      </c>
      <c r="K28" s="99" t="str">
        <f t="shared" si="3"/>
        <v/>
      </c>
    </row>
    <row r="29" spans="1:12" x14ac:dyDescent="0.25">
      <c r="A29" s="15"/>
      <c r="B29" s="95">
        <v>0.03</v>
      </c>
      <c r="C29" s="19" t="s">
        <v>60</v>
      </c>
      <c r="D29" s="96" t="s">
        <v>75</v>
      </c>
      <c r="E29" s="25"/>
      <c r="F29" s="119" t="s">
        <v>95</v>
      </c>
      <c r="G29" s="97" t="str">
        <f>IF(F29="","",(VLOOKUP($F29,[1]SKU!$A$4:$D$3000,2,FALSE)))</f>
        <v>Capers Imported Non Pareil (5-7Mm) 900 Grams</v>
      </c>
      <c r="H29" s="6">
        <f t="shared" ref="H29:H31" si="4">IF(F29="","",(B29*I29))</f>
        <v>0.12802725903614454</v>
      </c>
      <c r="I29" s="6">
        <f>IF(F29="","",(VLOOKUP(F29,[1]SKU!$A$4:$D$3000,4,FALSE)))</f>
        <v>4.2675753012048183</v>
      </c>
      <c r="J29" s="98" t="str">
        <f>IF(I29="","",(VLOOKUP($F29,[1]SKU!$A$4:$D$3000,3,FALSE)))</f>
        <v>EA</v>
      </c>
      <c r="K29" s="99" t="str">
        <f t="shared" ref="K29:K31" si="5">IF(J29="","",IF(J29=$C29,"","DIFFERENT"))</f>
        <v>DIFFERENT</v>
      </c>
      <c r="L29" s="122">
        <f>I29/900*30</f>
        <v>0.14225251004016062</v>
      </c>
    </row>
    <row r="30" spans="1:12" x14ac:dyDescent="0.25">
      <c r="A30" s="15"/>
      <c r="B30" s="95">
        <v>0.03</v>
      </c>
      <c r="C30" s="19" t="s">
        <v>60</v>
      </c>
      <c r="D30" s="96" t="s">
        <v>76</v>
      </c>
      <c r="E30" s="25" t="s">
        <v>77</v>
      </c>
      <c r="F30" s="120" t="s">
        <v>96</v>
      </c>
      <c r="G30" s="97" t="str">
        <f>IF(F30="","",(VLOOKUP($F30,[1]SKU!$A$4:$D$3000,2,FALSE)))</f>
        <v>Pine Nuts Shelled (Pignolia)</v>
      </c>
      <c r="H30" s="6">
        <f t="shared" si="4"/>
        <v>0.75835191998160489</v>
      </c>
      <c r="I30" s="6">
        <f>IF(F30="","",(VLOOKUP(F30,[1]SKU!$A$4:$D$3000,4,FALSE)))</f>
        <v>25.278397332720164</v>
      </c>
      <c r="J30" s="98" t="str">
        <f>IF(I30="","",(VLOOKUP($F30,[1]SKU!$A$4:$D$3000,3,FALSE)))</f>
        <v>KG</v>
      </c>
      <c r="K30" s="99" t="str">
        <f t="shared" si="5"/>
        <v/>
      </c>
    </row>
    <row r="31" spans="1:12" x14ac:dyDescent="0.25">
      <c r="A31" s="15"/>
      <c r="B31" s="95">
        <v>0.05</v>
      </c>
      <c r="C31" s="19" t="s">
        <v>60</v>
      </c>
      <c r="D31" s="96" t="s">
        <v>78</v>
      </c>
      <c r="E31" s="25"/>
      <c r="F31" s="121" t="s">
        <v>97</v>
      </c>
      <c r="G31" s="97" t="str">
        <f>IF(F31="","",(VLOOKUP($F31,[1]SKU!$A$4:$D$3000,2,FALSE)))</f>
        <v>Fettuccine Egg</v>
      </c>
      <c r="H31" s="6">
        <f t="shared" si="4"/>
        <v>0.20197588838921804</v>
      </c>
      <c r="I31" s="6">
        <f>IF(F31="","",(VLOOKUP(F31,[1]SKU!$A$4:$D$3000,4,FALSE)))</f>
        <v>4.0395177677843606</v>
      </c>
      <c r="J31" s="98" t="str">
        <f>IF(I31="","",(VLOOKUP($F31,[1]SKU!$A$4:$D$3000,3,FALSE)))</f>
        <v>KG</v>
      </c>
      <c r="K31" s="99" t="str">
        <f t="shared" si="5"/>
        <v/>
      </c>
    </row>
    <row r="32" spans="1:12" x14ac:dyDescent="0.25">
      <c r="A32" s="15"/>
      <c r="B32" s="95"/>
      <c r="C32" s="19"/>
      <c r="D32" s="96"/>
      <c r="E32" s="25"/>
      <c r="F32" s="121"/>
      <c r="G32" s="97" t="str">
        <f>IF(F32="","",(VLOOKUP($F32,[1]SKU!$A$4:$D$3000,2,FALSE)))</f>
        <v/>
      </c>
      <c r="H32" s="6" t="str">
        <f t="shared" ref="H32:H37" si="6">IF(F32="","",(B32*I32))</f>
        <v/>
      </c>
      <c r="I32" s="6" t="str">
        <f>IF(F32="","",(VLOOKUP(F32,[1]SKU!$A$4:$D$3000,4,FALSE)))</f>
        <v/>
      </c>
      <c r="J32" s="98" t="str">
        <f>IF(I32="","",(VLOOKUP($F32,[1]SKU!$A$4:$D$3000,3,FALSE)))</f>
        <v/>
      </c>
      <c r="K32" s="99" t="str">
        <f t="shared" ref="K32:K37" si="7">IF(J32="","",IF(J32=$C32,"","DIFFERENT"))</f>
        <v/>
      </c>
    </row>
    <row r="33" spans="1:11" x14ac:dyDescent="0.25">
      <c r="A33" s="15"/>
      <c r="B33" s="95">
        <v>0.3</v>
      </c>
      <c r="C33" s="19" t="s">
        <v>60</v>
      </c>
      <c r="D33" s="96" t="s">
        <v>103</v>
      </c>
      <c r="E33" s="25" t="s">
        <v>109</v>
      </c>
      <c r="F33" s="121" t="s">
        <v>105</v>
      </c>
      <c r="G33" s="97" t="str">
        <f>IF(F33="","",(VLOOKUP($F33,[1]SKU!$A$4:$D$3000,2,FALSE)))</f>
        <v>Potato, Utility, 140-250 Grm US No. 1</v>
      </c>
      <c r="H33" s="6">
        <f t="shared" si="6"/>
        <v>0.18725919082391937</v>
      </c>
      <c r="I33" s="6">
        <f>IF(F33="","",(VLOOKUP(F33,[1]SKU!$A$4:$D$3000,4,FALSE)))</f>
        <v>0.62419730274639795</v>
      </c>
      <c r="J33" s="98" t="str">
        <f>IF(I33="","",(VLOOKUP($F33,[1]SKU!$A$4:$D$3000,3,FALSE)))</f>
        <v>KG</v>
      </c>
      <c r="K33" s="99" t="str">
        <f t="shared" si="7"/>
        <v/>
      </c>
    </row>
    <row r="34" spans="1:11" x14ac:dyDescent="0.25">
      <c r="A34" s="15"/>
      <c r="B34" s="95">
        <v>0.15</v>
      </c>
      <c r="C34" s="19" t="s">
        <v>72</v>
      </c>
      <c r="D34" s="96" t="s">
        <v>104</v>
      </c>
      <c r="E34" s="25"/>
      <c r="F34" s="121" t="s">
        <v>90</v>
      </c>
      <c r="G34" s="97" t="str">
        <f>IF(F34="","",(VLOOKUP($F34,[1]SKU!$A$4:$D$3000,2,FALSE)))</f>
        <v>Oil Olive Extra Virgin</v>
      </c>
      <c r="H34" s="6">
        <f t="shared" si="6"/>
        <v>0.64294055041103759</v>
      </c>
      <c r="I34" s="6">
        <f>IF(F34="","",(VLOOKUP(F34,[1]SKU!$A$4:$D$3000,4,FALSE)))</f>
        <v>4.2862703360735841</v>
      </c>
      <c r="J34" s="98" t="str">
        <f>IF(I34="","",(VLOOKUP($F34,[1]SKU!$A$4:$D$3000,3,FALSE)))</f>
        <v>LT</v>
      </c>
      <c r="K34" s="99" t="str">
        <f t="shared" si="7"/>
        <v/>
      </c>
    </row>
    <row r="35" spans="1:11" x14ac:dyDescent="0.25">
      <c r="A35" s="15"/>
      <c r="B35" s="95"/>
      <c r="C35" s="19"/>
      <c r="D35" s="96"/>
      <c r="E35" s="25"/>
      <c r="F35" s="121"/>
      <c r="G35" s="97"/>
      <c r="J35" s="98"/>
      <c r="K35" s="99"/>
    </row>
    <row r="36" spans="1:11" x14ac:dyDescent="0.25">
      <c r="A36" s="15"/>
      <c r="B36" s="95"/>
      <c r="C36" s="19"/>
      <c r="D36" s="96"/>
      <c r="E36" s="25"/>
      <c r="F36" s="17"/>
      <c r="G36" s="97" t="str">
        <f>IF(F36="","",(VLOOKUP($F36,[1]SKU!$A$4:$D$3000,2,FALSE)))</f>
        <v/>
      </c>
      <c r="H36" s="6" t="str">
        <f t="shared" si="6"/>
        <v/>
      </c>
      <c r="I36" s="6" t="str">
        <f>IF(F36="","",(VLOOKUP(F36,[1]SKU!$A$4:$D$3000,4,FALSE)))</f>
        <v/>
      </c>
      <c r="J36" s="98" t="str">
        <f>IF(I36="","",(VLOOKUP($F36,[1]SKU!$A$4:$D$3000,3,FALSE)))</f>
        <v/>
      </c>
      <c r="K36" s="99" t="str">
        <f t="shared" si="7"/>
        <v/>
      </c>
    </row>
    <row r="37" spans="1:11" x14ac:dyDescent="0.25">
      <c r="A37" s="15"/>
      <c r="B37" s="95">
        <v>0.45</v>
      </c>
      <c r="C37" s="19" t="s">
        <v>60</v>
      </c>
      <c r="D37" s="96" t="s">
        <v>107</v>
      </c>
      <c r="E37" s="25"/>
      <c r="F37" s="121" t="s">
        <v>106</v>
      </c>
      <c r="G37" s="97" t="str">
        <f>IF(F37="","",(VLOOKUP($F37,[1]SKU!$A$4:$D$3000,2,FALSE)))</f>
        <v>Asparagus, Green, Medium, 8-12 MM Dia</v>
      </c>
      <c r="H37" s="6">
        <f t="shared" si="6"/>
        <v>2.5379609848104598</v>
      </c>
      <c r="I37" s="6">
        <f>IF(F37="","",(VLOOKUP(F37,[1]SKU!$A$4:$D$3000,4,FALSE)))</f>
        <v>5.6399132995787991</v>
      </c>
      <c r="J37" s="98" t="str">
        <f>IF(I37="","",(VLOOKUP($F37,[1]SKU!$A$4:$D$3000,3,FALSE)))</f>
        <v>KG</v>
      </c>
      <c r="K37" s="99" t="str">
        <f t="shared" si="7"/>
        <v/>
      </c>
    </row>
    <row r="38" spans="1:11" x14ac:dyDescent="0.25">
      <c r="A38" s="15"/>
      <c r="B38" s="95"/>
      <c r="C38" s="19"/>
      <c r="D38" s="96" t="s">
        <v>14</v>
      </c>
      <c r="E38" s="18"/>
      <c r="F38" s="19"/>
      <c r="G38" s="97" t="str">
        <f>IF(F38="","",(VLOOKUP($F38,[1]SKU!$A$4:$D$3000,2,FALSE)))</f>
        <v/>
      </c>
      <c r="H38" s="6" t="str">
        <f t="shared" ref="H38:H41" si="8">IF(F38="","",(B38*I38))</f>
        <v/>
      </c>
      <c r="I38" s="6" t="str">
        <f>IF(F38="","",(VLOOKUP(F38,[1]SKU!$A$4:$D$3000,4,FALSE)))</f>
        <v/>
      </c>
      <c r="J38" s="98" t="str">
        <f>IF(I38="","",(VLOOKUP($F38,[1]SKU!$A$4:$D$3000,3,FALSE)))</f>
        <v/>
      </c>
      <c r="K38" s="99" t="str">
        <f t="shared" ref="K38:K41" si="9">IF(J38="","",IF(J38=$C38,"","DIFFERENT"))</f>
        <v/>
      </c>
    </row>
    <row r="39" spans="1:11" x14ac:dyDescent="0.25">
      <c r="A39" s="15"/>
      <c r="B39" s="95"/>
      <c r="C39" s="19"/>
      <c r="D39" s="96"/>
      <c r="E39" s="18"/>
      <c r="F39" s="19"/>
      <c r="G39" s="97"/>
      <c r="J39" s="98"/>
      <c r="K39" s="99"/>
    </row>
    <row r="40" spans="1:11" x14ac:dyDescent="0.25">
      <c r="A40" s="15"/>
      <c r="B40" s="95"/>
      <c r="C40" s="19"/>
      <c r="D40" s="96"/>
      <c r="E40" s="18"/>
      <c r="F40" s="19"/>
      <c r="G40" s="97"/>
      <c r="J40" s="98"/>
      <c r="K40" s="99"/>
    </row>
    <row r="41" spans="1:11" x14ac:dyDescent="0.25">
      <c r="A41" s="15"/>
      <c r="B41" s="95"/>
      <c r="C41" s="19"/>
      <c r="D41" s="96" t="s">
        <v>14</v>
      </c>
      <c r="E41" s="18"/>
      <c r="F41" s="19"/>
      <c r="G41" s="97" t="str">
        <f>IF(F41="","",(VLOOKUP($F41,[1]SKU!$A$4:$D$3000,2,FALSE)))</f>
        <v/>
      </c>
      <c r="H41" s="6" t="str">
        <f t="shared" si="8"/>
        <v/>
      </c>
      <c r="I41" s="6" t="str">
        <f>IF(F41="","",(VLOOKUP(F41,[1]SKU!$A$4:$D$3000,4,FALSE)))</f>
        <v/>
      </c>
      <c r="J41" s="98" t="str">
        <f>IF(I41="","",(VLOOKUP($F41,[1]SKU!$A$4:$D$3000,3,FALSE)))</f>
        <v/>
      </c>
      <c r="K41" s="99" t="str">
        <f t="shared" si="9"/>
        <v/>
      </c>
    </row>
    <row r="42" spans="1:11" ht="15.75" customHeight="1" x14ac:dyDescent="0.25">
      <c r="A42" s="15" t="s">
        <v>40</v>
      </c>
      <c r="B42" s="79">
        <f>SUM(B16:B41)</f>
        <v>4.0399999999999983</v>
      </c>
      <c r="C42" s="19"/>
      <c r="D42" s="17"/>
      <c r="E42" s="29"/>
      <c r="F42" s="19"/>
      <c r="G42" s="72" t="s">
        <v>38</v>
      </c>
      <c r="H42" s="73">
        <f>SUM(H16:H41)</f>
        <v>13.488546173046007</v>
      </c>
      <c r="I42" s="67" t="str">
        <f>IF(F42="","",VLOOKUP(F42,[1]SKU!$A$5:$D$3000,4,FALSE))</f>
        <v/>
      </c>
      <c r="J42" s="68" t="str">
        <f>IF(F42="","",(VLOOKUP(F42,[1]SKU!$A$5:$D$3000,3,FALSE)))</f>
        <v/>
      </c>
      <c r="K42" s="71" t="str">
        <f>IF(J42="","",IF(J42=#REF!,"","DIFFERENT"))</f>
        <v/>
      </c>
    </row>
    <row r="43" spans="1:11" s="7" customFormat="1" ht="15" customHeight="1" x14ac:dyDescent="0.25">
      <c r="A43" s="34" t="s">
        <v>3</v>
      </c>
      <c r="B43" s="28"/>
      <c r="C43" s="19"/>
      <c r="D43" s="16"/>
      <c r="E43" s="16"/>
      <c r="F43" s="27"/>
      <c r="G43" s="74" t="s">
        <v>44</v>
      </c>
      <c r="H43" s="75">
        <f>H42/C4</f>
        <v>1.3488546173046008</v>
      </c>
      <c r="I43" s="75" t="str">
        <f>IF(F43="","",VLOOKUP(F43,[1]SKU!$A$5:$D$3000,4,FALSE))</f>
        <v/>
      </c>
      <c r="J43" s="76" t="str">
        <f>IF(F43="","",(VLOOKUP(F43,[1]SKU!$A$5:$D$3000,3,FALSE)))</f>
        <v/>
      </c>
      <c r="K43" s="71" t="str">
        <f>IF(J43="","",IF(J43=$C44,"","DIFFERENT"))</f>
        <v/>
      </c>
    </row>
    <row r="44" spans="1:11" s="7" customFormat="1" ht="15" customHeight="1" x14ac:dyDescent="0.25">
      <c r="A44" s="28"/>
      <c r="B44" s="17"/>
      <c r="C44" s="19"/>
      <c r="D44" s="104" t="s">
        <v>79</v>
      </c>
      <c r="E44" s="16"/>
      <c r="F44" s="27"/>
      <c r="G44" s="66"/>
      <c r="H44" s="75"/>
      <c r="I44" s="75"/>
      <c r="J44" s="76"/>
      <c r="K44" s="71"/>
    </row>
    <row r="45" spans="1:11" s="7" customFormat="1" ht="15" customHeight="1" x14ac:dyDescent="0.25">
      <c r="A45" s="30"/>
      <c r="B45" s="16"/>
      <c r="C45" s="41"/>
      <c r="D45" s="36" t="s">
        <v>14</v>
      </c>
      <c r="E45" s="16"/>
      <c r="F45" s="27"/>
      <c r="G45" s="66"/>
      <c r="H45" s="75"/>
      <c r="I45" s="75" t="str">
        <f>IF(F45="","",VLOOKUP(F45,[1]SKU!$A$5:$D$3000,4,FALSE))</f>
        <v/>
      </c>
      <c r="J45" s="76" t="str">
        <f>IF(F45="","",(VLOOKUP(F45,[1]SKU!$A$5:$D$3000,3,FALSE)))</f>
        <v/>
      </c>
      <c r="K45" s="71" t="str">
        <f>IF(J45="","",IF(J45=$C45,"","DIFFERENT"))</f>
        <v/>
      </c>
    </row>
    <row r="46" spans="1:11" s="7" customFormat="1" ht="15" customHeight="1" x14ac:dyDescent="0.25">
      <c r="A46" s="30"/>
      <c r="B46" s="16" t="s">
        <v>80</v>
      </c>
      <c r="C46" s="41"/>
      <c r="D46" s="16"/>
      <c r="E46" s="16"/>
      <c r="F46" s="27"/>
      <c r="G46" s="66"/>
      <c r="H46" s="75"/>
      <c r="I46" s="75"/>
      <c r="J46" s="76"/>
      <c r="K46" s="71"/>
    </row>
    <row r="47" spans="1:11" s="7" customFormat="1" ht="15" customHeight="1" x14ac:dyDescent="0.25">
      <c r="A47" s="30"/>
      <c r="B47" s="16"/>
      <c r="C47" s="41"/>
      <c r="D47" s="16"/>
      <c r="E47" s="16"/>
      <c r="F47" s="27"/>
      <c r="G47" s="66"/>
      <c r="H47" s="66"/>
      <c r="I47" s="75" t="str">
        <f>IF(F47="","",VLOOKUP(F47,[1]SKU!$A$5:$D$3000,4,FALSE))</f>
        <v/>
      </c>
      <c r="J47" s="76" t="str">
        <f>IF(F47="","",(VLOOKUP(F47,[1]SKU!$A$5:$D$3000,3,FALSE)))</f>
        <v/>
      </c>
      <c r="K47" s="71" t="str">
        <f>IF(J47="","",IF(J47=$C48,"","DIFFERENT"))</f>
        <v/>
      </c>
    </row>
    <row r="48" spans="1:11" s="7" customFormat="1" ht="15" customHeight="1" x14ac:dyDescent="0.25">
      <c r="A48" s="30"/>
      <c r="B48" s="16" t="s">
        <v>81</v>
      </c>
      <c r="C48" s="41"/>
      <c r="D48" s="16"/>
      <c r="E48" s="16"/>
      <c r="F48" s="27"/>
      <c r="G48" s="66"/>
      <c r="H48" s="75"/>
      <c r="I48" s="75"/>
      <c r="J48" s="76"/>
      <c r="K48" s="71"/>
    </row>
    <row r="49" spans="1:11" s="7" customFormat="1" ht="15" customHeight="1" x14ac:dyDescent="0.25">
      <c r="A49" s="30"/>
      <c r="B49" s="16"/>
      <c r="C49" s="41"/>
      <c r="D49" s="16"/>
      <c r="E49" s="16"/>
      <c r="F49" s="27"/>
      <c r="G49" s="66"/>
      <c r="H49" s="75"/>
      <c r="I49" s="75" t="str">
        <f>IF(F49="","",VLOOKUP(F49,[1]SKU!$A$5:$D$3000,4,FALSE))</f>
        <v/>
      </c>
      <c r="J49" s="76" t="str">
        <f>IF(F49="","",(VLOOKUP(F49,[1]SKU!$A$5:$D$3000,3,FALSE)))</f>
        <v/>
      </c>
      <c r="K49" s="71" t="str">
        <f>IF(J49="","",IF(J49=$C49,"","DIFFERENT"))</f>
        <v/>
      </c>
    </row>
    <row r="50" spans="1:11" s="7" customFormat="1" ht="15" customHeight="1" x14ac:dyDescent="0.25">
      <c r="A50" s="30"/>
      <c r="B50" s="17"/>
      <c r="C50" s="41"/>
      <c r="D50" s="105" t="s">
        <v>67</v>
      </c>
      <c r="E50" s="16"/>
      <c r="F50" s="27"/>
      <c r="G50" s="66"/>
      <c r="H50" s="75"/>
      <c r="I50" s="75"/>
      <c r="J50" s="76"/>
      <c r="K50" s="71"/>
    </row>
    <row r="51" spans="1:11" s="7" customFormat="1" ht="15" customHeight="1" x14ac:dyDescent="0.25">
      <c r="A51" s="30"/>
      <c r="B51" s="16"/>
      <c r="C51" s="41"/>
      <c r="D51" s="16"/>
      <c r="E51" s="16"/>
      <c r="F51" s="27"/>
      <c r="G51" s="66"/>
      <c r="H51" s="75"/>
      <c r="I51" s="75"/>
      <c r="J51" s="76"/>
      <c r="K51" s="71"/>
    </row>
    <row r="52" spans="1:11" s="7" customFormat="1" ht="15" customHeight="1" x14ac:dyDescent="0.25">
      <c r="A52" s="30"/>
      <c r="B52" s="17" t="s">
        <v>114</v>
      </c>
      <c r="C52" s="41"/>
      <c r="D52" s="16"/>
      <c r="E52" s="16"/>
      <c r="F52" s="27"/>
      <c r="G52" s="66"/>
      <c r="H52" s="75"/>
      <c r="I52" s="75"/>
      <c r="J52" s="76"/>
      <c r="K52" s="71"/>
    </row>
    <row r="53" spans="1:11" s="7" customFormat="1" x14ac:dyDescent="0.25">
      <c r="A53" s="30"/>
      <c r="B53" s="16"/>
      <c r="C53" s="41"/>
      <c r="D53" s="16"/>
      <c r="E53" s="16"/>
      <c r="F53" s="27"/>
      <c r="G53" s="66"/>
      <c r="H53" s="75"/>
      <c r="I53" s="75" t="str">
        <f>IF(F53="","",VLOOKUP(F53,[1]SKU!$A$5:$D$3000,4,FALSE))</f>
        <v/>
      </c>
      <c r="J53" s="76" t="str">
        <f>IF(F53="","",(VLOOKUP(F53,[1]SKU!$A$5:$D$3000,3,FALSE)))</f>
        <v/>
      </c>
      <c r="K53" s="71" t="str">
        <f>IF(J53="","",IF(J53=#REF!,"","DIFFERENT"))</f>
        <v/>
      </c>
    </row>
    <row r="54" spans="1:11" s="7" customFormat="1" x14ac:dyDescent="0.25">
      <c r="A54" s="30"/>
      <c r="B54" s="17" t="s">
        <v>82</v>
      </c>
      <c r="C54" s="41"/>
      <c r="D54" s="16"/>
      <c r="E54" s="16"/>
      <c r="F54" s="27"/>
      <c r="G54" s="66"/>
      <c r="H54" s="75"/>
      <c r="I54" s="75" t="str">
        <f>IF(F54="","",VLOOKUP(F54,[1]SKU!$A$5:$D$3000,4,FALSE))</f>
        <v/>
      </c>
      <c r="J54" s="76" t="str">
        <f>IF(F54="","",(VLOOKUP(F54,[1]SKU!$A$5:$D$3000,3,FALSE)))</f>
        <v/>
      </c>
      <c r="K54" s="71" t="str">
        <f t="shared" ref="K54:K70" si="10">IF(J54="","",IF(J54=$C55,"","DIFFERENT"))</f>
        <v/>
      </c>
    </row>
    <row r="55" spans="1:11" s="7" customFormat="1" x14ac:dyDescent="0.25">
      <c r="A55" s="30"/>
      <c r="B55" s="16"/>
      <c r="C55" s="41"/>
      <c r="D55" s="16"/>
      <c r="E55" s="16"/>
      <c r="F55" s="27"/>
      <c r="G55" s="66"/>
      <c r="H55" s="75"/>
      <c r="I55" s="75" t="str">
        <f>IF(F55="","",VLOOKUP(F55,[1]SKU!$A$5:$D$3000,4,FALSE))</f>
        <v/>
      </c>
      <c r="J55" s="76" t="str">
        <f>IF(F55="","",(VLOOKUP(F55,[1]SKU!$A$5:$D$3000,3,FALSE)))</f>
        <v/>
      </c>
      <c r="K55" s="71" t="str">
        <f t="shared" si="10"/>
        <v/>
      </c>
    </row>
    <row r="56" spans="1:11" s="7" customFormat="1" x14ac:dyDescent="0.25">
      <c r="A56" s="30"/>
      <c r="B56" s="17" t="s">
        <v>117</v>
      </c>
      <c r="C56" s="41"/>
      <c r="D56" s="16"/>
      <c r="E56" s="16"/>
      <c r="F56" s="27"/>
      <c r="G56" s="66"/>
      <c r="H56" s="75"/>
      <c r="I56" s="75" t="str">
        <f>IF(F56="","",VLOOKUP(F56,[1]SKU!$A$5:$D$3000,4,FALSE))</f>
        <v/>
      </c>
      <c r="J56" s="76" t="str">
        <f>IF(F56="","",(VLOOKUP(F56,[1]SKU!$A$5:$D$3000,3,FALSE)))</f>
        <v/>
      </c>
      <c r="K56" s="71" t="str">
        <f t="shared" si="10"/>
        <v/>
      </c>
    </row>
    <row r="57" spans="1:11" s="7" customFormat="1" x14ac:dyDescent="0.25">
      <c r="A57" s="16"/>
      <c r="B57" s="16"/>
      <c r="C57" s="41"/>
      <c r="D57" s="16"/>
      <c r="E57" s="16"/>
      <c r="F57" s="27"/>
      <c r="G57" s="66" t="str">
        <f>IF(F57="","",(VLOOKUP(F57,[1]SKU!$A$5:$D$3000,2,FALSE)))</f>
        <v/>
      </c>
      <c r="H57" s="75"/>
      <c r="I57" s="75" t="str">
        <f>IF(F57="","",VLOOKUP(F57,[1]SKU!$A$5:$D$3000,4,FALSE))</f>
        <v/>
      </c>
      <c r="J57" s="76" t="str">
        <f>IF(F57="","",(VLOOKUP(F57,[1]SKU!$A$5:$D$3000,3,FALSE)))</f>
        <v/>
      </c>
      <c r="K57" s="71" t="str">
        <f>IF(J57="","",IF(J57=$C64,"","DIFFERENT"))</f>
        <v/>
      </c>
    </row>
    <row r="58" spans="1:11" s="7" customFormat="1" x14ac:dyDescent="0.25">
      <c r="A58" s="16"/>
      <c r="B58" s="16"/>
      <c r="C58" s="41"/>
      <c r="D58" s="104" t="s">
        <v>108</v>
      </c>
      <c r="E58" s="16"/>
      <c r="F58" s="27"/>
      <c r="G58" s="66"/>
      <c r="H58" s="75"/>
      <c r="I58" s="75"/>
      <c r="J58" s="76"/>
      <c r="K58" s="71"/>
    </row>
    <row r="59" spans="1:11" s="7" customFormat="1" x14ac:dyDescent="0.25">
      <c r="A59" s="16"/>
      <c r="B59" s="16"/>
      <c r="C59" s="41"/>
      <c r="D59" s="16"/>
      <c r="E59" s="16"/>
      <c r="F59" s="27"/>
      <c r="G59" s="66"/>
      <c r="H59" s="75"/>
      <c r="I59" s="75"/>
      <c r="J59" s="76"/>
      <c r="K59" s="71"/>
    </row>
    <row r="60" spans="1:11" s="7" customFormat="1" x14ac:dyDescent="0.25">
      <c r="A60" s="16"/>
      <c r="B60" s="124" t="s">
        <v>110</v>
      </c>
      <c r="C60" s="124"/>
      <c r="D60" s="124"/>
      <c r="E60" s="124"/>
      <c r="F60" s="124"/>
      <c r="G60" s="66"/>
      <c r="H60" s="75"/>
      <c r="I60" s="75"/>
      <c r="J60" s="76"/>
      <c r="K60" s="71"/>
    </row>
    <row r="61" spans="1:11" s="7" customFormat="1" x14ac:dyDescent="0.25">
      <c r="A61" s="16"/>
      <c r="B61" s="123"/>
      <c r="C61" s="123"/>
      <c r="D61" s="123"/>
      <c r="E61" s="123"/>
      <c r="F61" s="123"/>
      <c r="G61" s="66"/>
      <c r="H61" s="75"/>
      <c r="I61" s="75"/>
      <c r="J61" s="76"/>
      <c r="K61" s="71"/>
    </row>
    <row r="62" spans="1:11" s="7" customFormat="1" ht="18.75" customHeight="1" x14ac:dyDescent="0.25">
      <c r="A62" s="16"/>
      <c r="B62" s="124" t="s">
        <v>111</v>
      </c>
      <c r="C62" s="124"/>
      <c r="D62" s="124"/>
      <c r="E62" s="124"/>
      <c r="F62" s="124"/>
      <c r="G62" s="66"/>
      <c r="H62" s="75"/>
      <c r="I62" s="75"/>
      <c r="J62" s="76"/>
      <c r="K62" s="71"/>
    </row>
    <row r="63" spans="1:11" s="7" customFormat="1" x14ac:dyDescent="0.25">
      <c r="A63" s="16"/>
      <c r="B63" s="16"/>
      <c r="C63" s="41"/>
      <c r="D63" s="16"/>
      <c r="E63" s="16"/>
      <c r="F63" s="27"/>
      <c r="G63" s="66"/>
      <c r="H63" s="75"/>
      <c r="I63" s="75"/>
      <c r="J63" s="76"/>
      <c r="K63" s="71"/>
    </row>
    <row r="64" spans="1:11" s="7" customFormat="1" x14ac:dyDescent="0.25">
      <c r="A64" s="30"/>
      <c r="B64" s="17"/>
      <c r="C64" s="41"/>
      <c r="D64" s="104" t="s">
        <v>83</v>
      </c>
      <c r="E64" s="16"/>
      <c r="F64" s="27"/>
      <c r="G64" s="66" t="str">
        <f>IF(F64="","",(VLOOKUP(F64,[1]SKU!$A$5:$D$3000,2,FALSE)))</f>
        <v/>
      </c>
      <c r="H64" s="75"/>
      <c r="I64" s="75" t="str">
        <f>IF(F64="","",VLOOKUP(F64,[1]SKU!$A$5:$D$3000,4,FALSE))</f>
        <v/>
      </c>
      <c r="J64" s="76" t="str">
        <f>IF(F64="","",(VLOOKUP(F64,[1]SKU!$A$5:$D$3000,3,FALSE)))</f>
        <v/>
      </c>
      <c r="K64" s="71" t="str">
        <f t="shared" si="10"/>
        <v/>
      </c>
    </row>
    <row r="65" spans="1:11" s="7" customFormat="1" x14ac:dyDescent="0.25">
      <c r="A65" s="30"/>
      <c r="B65" s="16"/>
      <c r="C65" s="41"/>
      <c r="D65" s="16"/>
      <c r="E65" s="16"/>
      <c r="F65" s="27"/>
      <c r="G65" s="66" t="str">
        <f>IF(F65="","",(VLOOKUP(F65,[2]SKU!$A$5:$D$3000,2,FALSE)))</f>
        <v/>
      </c>
      <c r="H65" s="75"/>
      <c r="I65" s="75" t="str">
        <f>IF(F65="","",VLOOKUP(F65,[1]SKU!$A$5:$D$3000,4,FALSE))</f>
        <v/>
      </c>
      <c r="J65" s="76" t="str">
        <f>IF(F65="","",(VLOOKUP(F65,[1]SKU!$A$5:$D$3000,3,FALSE)))</f>
        <v/>
      </c>
      <c r="K65" s="71" t="str">
        <f t="shared" si="10"/>
        <v/>
      </c>
    </row>
    <row r="66" spans="1:11" s="7" customFormat="1" x14ac:dyDescent="0.25">
      <c r="A66" s="30"/>
      <c r="B66" s="17" t="s">
        <v>84</v>
      </c>
      <c r="C66" s="41"/>
      <c r="D66" s="16"/>
      <c r="E66" s="16"/>
      <c r="F66" s="27"/>
      <c r="G66" s="52" t="str">
        <f>IF(F66="","",(VLOOKUP(F66,[2]SKU!$A$5:$D$3000,2,FALSE)))</f>
        <v/>
      </c>
      <c r="H66" s="53"/>
      <c r="I66" s="53" t="str">
        <f>IF(F66="","",VLOOKUP(F66,[1]SKU!$A$5:$D$3000,4,FALSE))</f>
        <v/>
      </c>
      <c r="J66" s="54" t="str">
        <f>IF(F66="","",(VLOOKUP(F66,[1]SKU!$A$5:$D$3000,3,FALSE)))</f>
        <v/>
      </c>
      <c r="K66" s="55" t="str">
        <f t="shared" si="10"/>
        <v/>
      </c>
    </row>
    <row r="67" spans="1:11" s="7" customFormat="1" x14ac:dyDescent="0.25">
      <c r="A67" s="30"/>
      <c r="B67" s="16"/>
      <c r="C67" s="41"/>
      <c r="D67" s="16"/>
      <c r="E67" s="16"/>
      <c r="F67" s="27"/>
      <c r="G67" s="37" t="str">
        <f>IF(F67="","",(VLOOKUP(F67,[2]SKU!$A$5:$D$3000,2,FALSE)))</f>
        <v/>
      </c>
      <c r="H67" s="39"/>
      <c r="I67" s="39" t="str">
        <f>IF(F67="","",VLOOKUP(F67,[1]SKU!$A$5:$D$3000,4,FALSE))</f>
        <v/>
      </c>
      <c r="J67" s="49" t="str">
        <f>IF(F67="","",(VLOOKUP(F67,[1]SKU!$A$5:$D$3000,3,FALSE)))</f>
        <v/>
      </c>
      <c r="K67" s="45" t="str">
        <f t="shared" si="10"/>
        <v/>
      </c>
    </row>
    <row r="68" spans="1:11" x14ac:dyDescent="0.25">
      <c r="A68" s="30"/>
      <c r="B68" s="17" t="s">
        <v>115</v>
      </c>
      <c r="C68" s="41"/>
      <c r="D68" s="17"/>
      <c r="E68" s="18"/>
      <c r="F68" s="19"/>
      <c r="G68" s="37" t="str">
        <f>IF(F68="","",(VLOOKUP(F68,[2]SKU!$A$5:$D$3000,2,FALSE)))</f>
        <v/>
      </c>
      <c r="H68" s="38"/>
      <c r="I68" s="38" t="str">
        <f>IF(F68="","",VLOOKUP(F68,[1]SKU!$A$5:$D$3000,4,FALSE))</f>
        <v/>
      </c>
      <c r="J68" s="48" t="str">
        <f>IF(F68="","",(VLOOKUP(F68,[1]SKU!$A$5:$D$3000,3,FALSE)))</f>
        <v/>
      </c>
      <c r="K68" s="45" t="str">
        <f t="shared" si="10"/>
        <v/>
      </c>
    </row>
    <row r="69" spans="1:11" x14ac:dyDescent="0.25">
      <c r="A69" s="30"/>
      <c r="B69" s="16"/>
      <c r="C69" s="41"/>
      <c r="D69" s="17"/>
      <c r="E69" s="18"/>
      <c r="F69" s="19"/>
      <c r="G69" s="37" t="str">
        <f>IF(F69="","",(VLOOKUP(F69,[2]SKU!$A$5:$B$3000,2,FALSE)))</f>
        <v/>
      </c>
      <c r="H69" s="38"/>
      <c r="I69" s="38" t="str">
        <f>IF(F69="","",VLOOKUP(F69,[1]SKU!$A$5:$D$3000,4,FALSE))</f>
        <v/>
      </c>
      <c r="J69" s="48" t="str">
        <f>IF(F69="","",(VLOOKUP(F69,[1]SKU!$A$5:$D$3000,3,FALSE)))</f>
        <v/>
      </c>
      <c r="K69" s="45" t="str">
        <f t="shared" si="10"/>
        <v/>
      </c>
    </row>
    <row r="70" spans="1:11" x14ac:dyDescent="0.25">
      <c r="B70" t="s">
        <v>116</v>
      </c>
      <c r="G70" s="7" t="str">
        <f>IF(F70="","",(VLOOKUP(F70,[2]SKU!$A$5:$B$3000,2,FALSE)))</f>
        <v/>
      </c>
      <c r="I70" s="6" t="str">
        <f>IF(F70="","",VLOOKUP(F70,[1]SKU!$A$5:$D$3000,4,FALSE))</f>
        <v/>
      </c>
      <c r="J70" s="50" t="str">
        <f>IF(F70="","",(VLOOKUP(F70,[1]SKU!$A$5:$D$3000,3,FALSE)))</f>
        <v/>
      </c>
      <c r="K70" s="46" t="str">
        <f t="shared" si="10"/>
        <v/>
      </c>
    </row>
    <row r="71" spans="1:11" x14ac:dyDescent="0.25">
      <c r="G71" s="7" t="str">
        <f>IF(F71="","",(VLOOKUP(F71,[2]SKU!$A$5:$B$3000,2,FALSE)))</f>
        <v/>
      </c>
    </row>
    <row r="72" spans="1:11" x14ac:dyDescent="0.25">
      <c r="B72" t="s">
        <v>118</v>
      </c>
      <c r="G72" s="7" t="str">
        <f>IF(F72="","",(VLOOKUP(F72,[2]SKU!$A$5:$B$3000,2,FALSE)))</f>
        <v/>
      </c>
    </row>
    <row r="73" spans="1:11" x14ac:dyDescent="0.25">
      <c r="G73" s="7" t="str">
        <f>IF(F73="","",(VLOOKUP(F73,[2]SKU!$A$5:$B$3000,2,FALSE)))</f>
        <v/>
      </c>
    </row>
    <row r="74" spans="1:11" x14ac:dyDescent="0.25">
      <c r="G74" s="7" t="str">
        <f>IF(F74="","",(VLOOKUP(F74,[2]SKU!$A$5:$B$3000,2,FALSE)))</f>
        <v/>
      </c>
    </row>
  </sheetData>
  <mergeCells count="2">
    <mergeCell ref="B60:F60"/>
    <mergeCell ref="B62:F62"/>
  </mergeCells>
  <conditionalFormatting sqref="K42:K46 K16:K37 K53:K70">
    <cfRule type="cellIs" dxfId="2" priority="17" operator="equal">
      <formula>"DIFFERENT"</formula>
    </cfRule>
  </conditionalFormatting>
  <conditionalFormatting sqref="K47:K52">
    <cfRule type="cellIs" dxfId="1" priority="5" operator="equal">
      <formula>"DIFFERENT"</formula>
    </cfRule>
  </conditionalFormatting>
  <conditionalFormatting sqref="K38:K41">
    <cfRule type="cellIs" dxfId="0" priority="2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&amp;R&amp;F -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5" t="s">
        <v>15</v>
      </c>
      <c r="F1" s="35"/>
    </row>
    <row r="2" spans="2:6" x14ac:dyDescent="0.25">
      <c r="E2" s="35"/>
      <c r="F2" s="35"/>
    </row>
    <row r="3" spans="2:6" x14ac:dyDescent="0.25">
      <c r="B3" t="s">
        <v>34</v>
      </c>
      <c r="E3" s="35" t="s">
        <v>20</v>
      </c>
      <c r="F3" s="35"/>
    </row>
    <row r="4" spans="2:6" x14ac:dyDescent="0.25">
      <c r="B4" t="s">
        <v>35</v>
      </c>
      <c r="E4" s="35" t="s">
        <v>30</v>
      </c>
      <c r="F4" s="35"/>
    </row>
    <row r="5" spans="2:6" x14ac:dyDescent="0.25">
      <c r="B5" t="s">
        <v>36</v>
      </c>
      <c r="E5" s="35" t="s">
        <v>16</v>
      </c>
      <c r="F5" s="35"/>
    </row>
    <row r="6" spans="2:6" x14ac:dyDescent="0.25">
      <c r="E6" s="35" t="s">
        <v>18</v>
      </c>
      <c r="F6" s="35"/>
    </row>
    <row r="7" spans="2:6" x14ac:dyDescent="0.25">
      <c r="E7" s="35" t="s">
        <v>29</v>
      </c>
      <c r="F7" s="35"/>
    </row>
    <row r="8" spans="2:6" x14ac:dyDescent="0.25">
      <c r="B8" t="s">
        <v>33</v>
      </c>
      <c r="E8" s="35" t="s">
        <v>19</v>
      </c>
      <c r="F8" s="35"/>
    </row>
    <row r="9" spans="2:6" x14ac:dyDescent="0.25">
      <c r="E9" s="35" t="s">
        <v>23</v>
      </c>
      <c r="F9" s="35"/>
    </row>
    <row r="10" spans="2:6" x14ac:dyDescent="0.25">
      <c r="B10" t="s">
        <v>37</v>
      </c>
      <c r="E10" s="35" t="s">
        <v>22</v>
      </c>
      <c r="F10" s="35"/>
    </row>
    <row r="11" spans="2:6" x14ac:dyDescent="0.25">
      <c r="E11" s="35" t="s">
        <v>27</v>
      </c>
      <c r="F11" s="35"/>
    </row>
    <row r="12" spans="2:6" x14ac:dyDescent="0.25">
      <c r="E12" s="35" t="s">
        <v>25</v>
      </c>
      <c r="F12" s="35"/>
    </row>
    <row r="13" spans="2:6" x14ac:dyDescent="0.25">
      <c r="E13" s="35" t="s">
        <v>24</v>
      </c>
      <c r="F13" s="35"/>
    </row>
    <row r="14" spans="2:6" x14ac:dyDescent="0.25">
      <c r="E14" s="35" t="s">
        <v>21</v>
      </c>
      <c r="F14" s="35"/>
    </row>
    <row r="15" spans="2:6" x14ac:dyDescent="0.25">
      <c r="E15" s="35" t="s">
        <v>26</v>
      </c>
      <c r="F15" s="35"/>
    </row>
    <row r="16" spans="2:6" x14ac:dyDescent="0.25">
      <c r="E16" s="35" t="s">
        <v>17</v>
      </c>
      <c r="F16" s="35"/>
    </row>
    <row r="17" spans="5:6" x14ac:dyDescent="0.25">
      <c r="E17" s="35" t="s">
        <v>28</v>
      </c>
      <c r="F17" s="35"/>
    </row>
    <row r="18" spans="5:6" x14ac:dyDescent="0.25">
      <c r="E18" s="35" t="s">
        <v>31</v>
      </c>
      <c r="F18" s="35"/>
    </row>
    <row r="19" spans="5:6" x14ac:dyDescent="0.25">
      <c r="E19" s="35" t="s">
        <v>32</v>
      </c>
      <c r="F19" s="35"/>
    </row>
    <row r="20" spans="5:6" x14ac:dyDescent="0.25">
      <c r="E20" s="35"/>
      <c r="F20" s="35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2017-03-08T19:16:42Z</cp:lastPrinted>
  <dcterms:created xsi:type="dcterms:W3CDTF">2012-02-13T23:35:12Z</dcterms:created>
  <dcterms:modified xsi:type="dcterms:W3CDTF">2017-03-11T00:21:36Z</dcterms:modified>
</cp:coreProperties>
</file>